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45" yWindow="-270" windowWidth="19320" windowHeight="9840"/>
  </bookViews>
  <sheets>
    <sheet name="расчет кровати" sheetId="2" r:id="rId1"/>
    <sheet name="Лист3" sheetId="3" r:id="rId2"/>
  </sheets>
  <definedNames>
    <definedName name="_xlnm.Print_Area" localSheetId="0">'расчет кровати'!$A$3:$I$49</definedName>
  </definedNames>
  <calcPr calcId="144525"/>
</workbook>
</file>

<file path=xl/calcChain.xml><?xml version="1.0" encoding="utf-8"?>
<calcChain xmlns="http://schemas.openxmlformats.org/spreadsheetml/2006/main">
  <c r="G58" i="2"/>
  <c r="H5" l="1"/>
  <c r="E14" s="1"/>
  <c r="G14" s="1"/>
  <c r="E10"/>
  <c r="E9"/>
  <c r="E8"/>
  <c r="G44"/>
  <c r="G12"/>
  <c r="G13"/>
  <c r="G15"/>
  <c r="G16"/>
  <c r="G23"/>
  <c r="G24"/>
  <c r="G30"/>
  <c r="G31"/>
  <c r="G32"/>
  <c r="G38"/>
  <c r="G39"/>
  <c r="G40"/>
  <c r="G43"/>
  <c r="G46"/>
  <c r="G47"/>
  <c r="G48"/>
  <c r="E6" l="1"/>
  <c r="G6" s="1"/>
  <c r="E7"/>
  <c r="G7" s="1"/>
  <c r="E11"/>
  <c r="G11" s="1"/>
  <c r="G10"/>
  <c r="E36"/>
  <c r="G36" s="1"/>
  <c r="E37"/>
  <c r="G37" s="1"/>
  <c r="E41"/>
  <c r="G41" s="1"/>
  <c r="E45"/>
  <c r="G45" s="1"/>
  <c r="E27"/>
  <c r="G27" s="1"/>
  <c r="E26"/>
  <c r="G26" s="1"/>
  <c r="E20"/>
  <c r="G20" s="1"/>
  <c r="E19"/>
  <c r="G19" s="1"/>
  <c r="E28"/>
  <c r="G28" s="1"/>
  <c r="E25"/>
  <c r="G25" s="1"/>
  <c r="E17"/>
  <c r="G17" s="1"/>
  <c r="E22"/>
  <c r="G22" s="1"/>
  <c r="E21"/>
  <c r="G21" s="1"/>
  <c r="G9"/>
  <c r="G8"/>
  <c r="E18"/>
  <c r="G18" s="1"/>
  <c r="G29" l="1"/>
  <c r="G49" s="1"/>
</calcChain>
</file>

<file path=xl/sharedStrings.xml><?xml version="1.0" encoding="utf-8"?>
<sst xmlns="http://schemas.openxmlformats.org/spreadsheetml/2006/main" count="93" uniqueCount="86">
  <si>
    <t>шир.матраца мм</t>
  </si>
  <si>
    <t>артикул</t>
  </si>
  <si>
    <t>цена руб</t>
  </si>
  <si>
    <t>ПЗП-9-1</t>
  </si>
  <si>
    <t>ПЗП-9-2</t>
  </si>
  <si>
    <t>ПЗП-12-2</t>
  </si>
  <si>
    <t>ПЗП-14-2</t>
  </si>
  <si>
    <t>ПЗП-16-2</t>
  </si>
  <si>
    <t>ПЗП-14-3</t>
  </si>
  <si>
    <t>ПЗП-16-3</t>
  </si>
  <si>
    <t xml:space="preserve">Ручка реллинг 420 мм                                                               </t>
  </si>
  <si>
    <t>ПКР-12</t>
  </si>
  <si>
    <t>ПКР-14</t>
  </si>
  <si>
    <t>ПКР-16</t>
  </si>
  <si>
    <t>УТБК</t>
  </si>
  <si>
    <t>УТБА</t>
  </si>
  <si>
    <t>ФР</t>
  </si>
  <si>
    <t>ЗФ</t>
  </si>
  <si>
    <t>ФАЛ</t>
  </si>
  <si>
    <t>Дополнительные элементы (корпус)</t>
  </si>
  <si>
    <t>ВФ</t>
  </si>
  <si>
    <t>ПФ</t>
  </si>
  <si>
    <t>Панель фасадная 16 мм</t>
  </si>
  <si>
    <t>Односпальная</t>
  </si>
  <si>
    <t>800 -900</t>
  </si>
  <si>
    <t>Двухспальная</t>
  </si>
  <si>
    <t>Евро I</t>
  </si>
  <si>
    <t>Евро II</t>
  </si>
  <si>
    <t>946-1046</t>
  </si>
  <si>
    <t>шир. шкафа мм</t>
  </si>
  <si>
    <t>ПКР-18</t>
  </si>
  <si>
    <t>ПКР-20</t>
  </si>
  <si>
    <t>ПКР-8;ПКР-9</t>
  </si>
  <si>
    <t xml:space="preserve">Ручка реллинг малая     128 мм                                                 </t>
  </si>
  <si>
    <t xml:space="preserve">РРМ </t>
  </si>
  <si>
    <t>РРБ</t>
  </si>
  <si>
    <t>МН</t>
  </si>
  <si>
    <t xml:space="preserve">                       АНТРЕСОЛЬ с одной дверью поднимается наверх </t>
  </si>
  <si>
    <t xml:space="preserve">                     АНТРЕСОЛЬ с тремя дверьми поднимается наверх</t>
  </si>
  <si>
    <t>ПЗП-18-2</t>
  </si>
  <si>
    <t>ПЗП-18-3</t>
  </si>
  <si>
    <t>ПЗП-20-2</t>
  </si>
  <si>
    <t>шир. 1346 мм</t>
  </si>
  <si>
    <t>шир. 1546 мм</t>
  </si>
  <si>
    <t>шир. 1746 мм</t>
  </si>
  <si>
    <t>шир.1946 мм</t>
  </si>
  <si>
    <t>шир. 2146 мм</t>
  </si>
  <si>
    <t>ПЗП-20-3</t>
  </si>
  <si>
    <t>шир. 1946 мм</t>
  </si>
  <si>
    <t>шир. 1046 мм</t>
  </si>
  <si>
    <t>для односп.</t>
  </si>
  <si>
    <t>для полуторн. мини</t>
  </si>
  <si>
    <t>для полуторн. макси</t>
  </si>
  <si>
    <t>для двухспальной</t>
  </si>
  <si>
    <t>для евро I</t>
  </si>
  <si>
    <t>для евро II</t>
  </si>
  <si>
    <t>Основание из гнутоклееных ламелей</t>
  </si>
  <si>
    <t>ГЛ</t>
  </si>
  <si>
    <t>Дополнительные элементы (механизм и ложе)</t>
  </si>
  <si>
    <t xml:space="preserve">                                                     глуб.400 мм             выс. от 300 мм до 450 мм                                     </t>
  </si>
  <si>
    <t>для односпальной</t>
  </si>
  <si>
    <t>кол-во</t>
  </si>
  <si>
    <t>сумма</t>
  </si>
  <si>
    <t>Фасад</t>
  </si>
  <si>
    <t>ценовая группа</t>
  </si>
  <si>
    <t>Вставка фасадная</t>
  </si>
  <si>
    <t>Фасад наборный рамка МДФ (шир*выс=м.кв)</t>
  </si>
  <si>
    <t>Фасад наборный рамка Al  купе (кол-во контуров)</t>
  </si>
  <si>
    <t>ЗР</t>
  </si>
  <si>
    <t>Зеркало на фасаде в рамку или шлифовка(м.кв.)</t>
  </si>
  <si>
    <t>Фацет полированный 10 мм на зеркало (м.пог)</t>
  </si>
  <si>
    <t>вставка фасадная ЛДСП (в рамку МДФ или Al)</t>
  </si>
  <si>
    <t xml:space="preserve">      АНТРЕСОЛЬ с двумя дверьми поднимается наверх выс. от 300 до 450 мм</t>
  </si>
  <si>
    <t>Утолщенные боковые стенки 25 мм антресоль (шт.)</t>
  </si>
  <si>
    <t>Утолщенные боковые стенки 25 мм кровать (шт)</t>
  </si>
  <si>
    <t>Итого:</t>
  </si>
  <si>
    <t>Механизм MBI-002 ("Axe")</t>
  </si>
  <si>
    <t>глубина  550-600 мм (ставить в голубое поле 1 ли 0)</t>
  </si>
  <si>
    <t>Полуторная mini</t>
  </si>
  <si>
    <t>Полуторная maxi</t>
  </si>
  <si>
    <t xml:space="preserve">Прайс на шкафы-кровати "MBI" горизонтальные ЛДСП </t>
  </si>
  <si>
    <t>наценка, скидка %</t>
  </si>
  <si>
    <r>
      <t xml:space="preserve">Длина матр. 190 или 200 см. Выс. Матрас плюс 180 мм мм.  Глуб. шкафа 400 мм .  Без фасада.                 </t>
    </r>
    <r>
      <rPr>
        <sz val="11"/>
        <rFont val="Times New Roman"/>
        <family val="1"/>
        <charset val="204"/>
      </rPr>
      <t xml:space="preserve">                                                    </t>
    </r>
  </si>
  <si>
    <t>Рисунок</t>
  </si>
  <si>
    <t>Итого</t>
  </si>
  <si>
    <t xml:space="preserve">Со скидкой 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</si>
</sst>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i/>
      <u/>
      <sz val="14"/>
      <name val="Arial Cyr"/>
      <charset val="204"/>
    </font>
    <font>
      <sz val="8"/>
      <color indexed="8"/>
      <name val="Arial Cyr"/>
      <charset val="204"/>
    </font>
    <font>
      <b/>
      <sz val="16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Alignment="1"/>
    <xf numFmtId="0" fontId="0" fillId="0" borderId="1" xfId="0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2" borderId="0" xfId="0" applyFont="1" applyFill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8" fillId="0" borderId="0" xfId="0" applyFont="1"/>
    <xf numFmtId="0" fontId="9" fillId="0" borderId="0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0" fillId="0" borderId="1" xfId="0" applyFont="1" applyFill="1" applyBorder="1" applyAlignment="1"/>
    <xf numFmtId="0" fontId="11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2" xfId="0" applyFont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3" fillId="3" borderId="1" xfId="0" applyFont="1" applyFill="1" applyBorder="1"/>
    <xf numFmtId="0" fontId="11" fillId="0" borderId="16" xfId="0" applyFont="1" applyBorder="1" applyAlignment="1">
      <alignment horizontal="center"/>
    </xf>
    <xf numFmtId="0" fontId="3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3" borderId="0" xfId="0" applyFill="1" applyBorder="1"/>
    <xf numFmtId="0" fontId="5" fillId="3" borderId="17" xfId="0" applyFont="1" applyFill="1" applyBorder="1"/>
    <xf numFmtId="0" fontId="13" fillId="0" borderId="8" xfId="0" applyFont="1" applyBorder="1"/>
    <xf numFmtId="0" fontId="13" fillId="0" borderId="21" xfId="0" applyFont="1" applyBorder="1"/>
    <xf numFmtId="0" fontId="14" fillId="0" borderId="17" xfId="0" applyFont="1" applyBorder="1"/>
    <xf numFmtId="0" fontId="15" fillId="0" borderId="0" xfId="0" applyFont="1"/>
    <xf numFmtId="0" fontId="0" fillId="4" borderId="0" xfId="0" applyFill="1" applyBorder="1"/>
    <xf numFmtId="0" fontId="0" fillId="0" borderId="1" xfId="0" applyBorder="1"/>
    <xf numFmtId="0" fontId="9" fillId="0" borderId="1" xfId="0" applyFont="1" applyBorder="1"/>
    <xf numFmtId="0" fontId="7" fillId="0" borderId="1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14</xdr:row>
      <xdr:rowOff>0</xdr:rowOff>
    </xdr:from>
    <xdr:to>
      <xdr:col>0</xdr:col>
      <xdr:colOff>1495425</xdr:colOff>
      <xdr:row>22</xdr:row>
      <xdr:rowOff>66675</xdr:rowOff>
    </xdr:to>
    <xdr:grpSp>
      <xdr:nvGrpSpPr>
        <xdr:cNvPr id="1025" name="Group 131"/>
        <xdr:cNvGrpSpPr>
          <a:grpSpLocks noChangeAspect="1"/>
        </xdr:cNvGrpSpPr>
      </xdr:nvGrpSpPr>
      <xdr:grpSpPr bwMode="auto">
        <a:xfrm>
          <a:off x="314325" y="2867025"/>
          <a:ext cx="1181100" cy="1590675"/>
          <a:chOff x="5712" y="4357"/>
          <a:chExt cx="2315" cy="2505"/>
        </a:xfrm>
      </xdr:grpSpPr>
      <xdr:sp macro="" textlink="">
        <xdr:nvSpPr>
          <xdr:cNvPr id="1050" name="AutoShape 132"/>
          <xdr:cNvSpPr>
            <a:spLocks noChangeAspect="1" noChangeArrowheads="1"/>
          </xdr:cNvSpPr>
        </xdr:nvSpPr>
        <xdr:spPr bwMode="auto">
          <a:xfrm>
            <a:off x="5712" y="4357"/>
            <a:ext cx="2315" cy="2505"/>
          </a:xfrm>
          <a:prstGeom prst="rect">
            <a:avLst/>
          </a:prstGeom>
          <a:noFill/>
          <a:ln w="9525" cap="rnd">
            <a:solidFill>
              <a:srgbClr val="000000"/>
            </a:solidFill>
            <a:prstDash val="sysDot"/>
            <a:miter lim="800000"/>
            <a:headEnd/>
            <a:tailEnd/>
          </a:ln>
        </xdr:spPr>
      </xdr:sp>
      <xdr:sp macro="" textlink="">
        <xdr:nvSpPr>
          <xdr:cNvPr id="1051" name="Rectangle 133"/>
          <xdr:cNvSpPr>
            <a:spLocks noChangeArrowheads="1"/>
          </xdr:cNvSpPr>
        </xdr:nvSpPr>
        <xdr:spPr bwMode="auto">
          <a:xfrm>
            <a:off x="6056" y="4702"/>
            <a:ext cx="1457" cy="207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2" name="Line 134"/>
          <xdr:cNvSpPr>
            <a:spLocks noChangeShapeType="1"/>
          </xdr:cNvSpPr>
        </xdr:nvSpPr>
        <xdr:spPr bwMode="auto">
          <a:xfrm flipV="1">
            <a:off x="6056" y="4443"/>
            <a:ext cx="342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3" name="Line 135"/>
          <xdr:cNvSpPr>
            <a:spLocks noChangeShapeType="1"/>
          </xdr:cNvSpPr>
        </xdr:nvSpPr>
        <xdr:spPr bwMode="auto">
          <a:xfrm flipV="1">
            <a:off x="7513" y="4443"/>
            <a:ext cx="342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4" name="Line 136"/>
          <xdr:cNvSpPr>
            <a:spLocks noChangeShapeType="1"/>
          </xdr:cNvSpPr>
        </xdr:nvSpPr>
        <xdr:spPr bwMode="auto">
          <a:xfrm flipV="1">
            <a:off x="7513" y="6516"/>
            <a:ext cx="342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5" name="Line 137"/>
          <xdr:cNvSpPr>
            <a:spLocks noChangeShapeType="1"/>
          </xdr:cNvSpPr>
        </xdr:nvSpPr>
        <xdr:spPr bwMode="auto">
          <a:xfrm>
            <a:off x="6398" y="4443"/>
            <a:ext cx="145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6" name="Line 138"/>
          <xdr:cNvSpPr>
            <a:spLocks noChangeShapeType="1"/>
          </xdr:cNvSpPr>
        </xdr:nvSpPr>
        <xdr:spPr bwMode="auto">
          <a:xfrm>
            <a:off x="7856" y="4443"/>
            <a:ext cx="0" cy="207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7" name="Line 139"/>
          <xdr:cNvSpPr>
            <a:spLocks noChangeShapeType="1"/>
          </xdr:cNvSpPr>
        </xdr:nvSpPr>
        <xdr:spPr bwMode="auto">
          <a:xfrm>
            <a:off x="6056" y="4702"/>
            <a:ext cx="0" cy="207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8" name="Line 140"/>
          <xdr:cNvSpPr>
            <a:spLocks noChangeShapeType="1"/>
          </xdr:cNvSpPr>
        </xdr:nvSpPr>
        <xdr:spPr bwMode="auto">
          <a:xfrm>
            <a:off x="6056" y="4736"/>
            <a:ext cx="0" cy="207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9" name="Line 141"/>
          <xdr:cNvSpPr>
            <a:spLocks noChangeShapeType="1"/>
          </xdr:cNvSpPr>
        </xdr:nvSpPr>
        <xdr:spPr bwMode="auto">
          <a:xfrm>
            <a:off x="6056" y="6689"/>
            <a:ext cx="145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0" name="Line 142"/>
          <xdr:cNvSpPr>
            <a:spLocks noChangeShapeType="1"/>
          </xdr:cNvSpPr>
        </xdr:nvSpPr>
        <xdr:spPr bwMode="auto">
          <a:xfrm>
            <a:off x="6141" y="4788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1" name="Line 143"/>
          <xdr:cNvSpPr>
            <a:spLocks noChangeShapeType="1"/>
          </xdr:cNvSpPr>
        </xdr:nvSpPr>
        <xdr:spPr bwMode="auto">
          <a:xfrm>
            <a:off x="7427" y="4788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2" name="Line 144"/>
          <xdr:cNvSpPr>
            <a:spLocks noChangeShapeType="1"/>
          </xdr:cNvSpPr>
        </xdr:nvSpPr>
        <xdr:spPr bwMode="auto">
          <a:xfrm>
            <a:off x="6570" y="4702"/>
            <a:ext cx="1" cy="19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3" name="Line 145"/>
          <xdr:cNvSpPr>
            <a:spLocks noChangeShapeType="1"/>
          </xdr:cNvSpPr>
        </xdr:nvSpPr>
        <xdr:spPr bwMode="auto">
          <a:xfrm>
            <a:off x="7084" y="4702"/>
            <a:ext cx="0" cy="19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4" name="Line 146"/>
          <xdr:cNvSpPr>
            <a:spLocks noChangeShapeType="1"/>
          </xdr:cNvSpPr>
        </xdr:nvSpPr>
        <xdr:spPr bwMode="auto">
          <a:xfrm>
            <a:off x="6141" y="4788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5" name="Line 147"/>
          <xdr:cNvSpPr>
            <a:spLocks noChangeShapeType="1"/>
          </xdr:cNvSpPr>
        </xdr:nvSpPr>
        <xdr:spPr bwMode="auto">
          <a:xfrm>
            <a:off x="6656" y="4788"/>
            <a:ext cx="343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6" name="Line 148"/>
          <xdr:cNvSpPr>
            <a:spLocks noChangeShapeType="1"/>
          </xdr:cNvSpPr>
        </xdr:nvSpPr>
        <xdr:spPr bwMode="auto">
          <a:xfrm>
            <a:off x="7170" y="4788"/>
            <a:ext cx="257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7" name="Line 149"/>
          <xdr:cNvSpPr>
            <a:spLocks noChangeShapeType="1"/>
          </xdr:cNvSpPr>
        </xdr:nvSpPr>
        <xdr:spPr bwMode="auto">
          <a:xfrm>
            <a:off x="6476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8" name="Line 150"/>
          <xdr:cNvSpPr>
            <a:spLocks noChangeShapeType="1"/>
          </xdr:cNvSpPr>
        </xdr:nvSpPr>
        <xdr:spPr bwMode="auto">
          <a:xfrm>
            <a:off x="6648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9" name="Line 151"/>
          <xdr:cNvSpPr>
            <a:spLocks noChangeShapeType="1"/>
          </xdr:cNvSpPr>
        </xdr:nvSpPr>
        <xdr:spPr bwMode="auto">
          <a:xfrm>
            <a:off x="6991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0" name="Line 152"/>
          <xdr:cNvSpPr>
            <a:spLocks noChangeShapeType="1"/>
          </xdr:cNvSpPr>
        </xdr:nvSpPr>
        <xdr:spPr bwMode="auto">
          <a:xfrm>
            <a:off x="7162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1" name="Line 153"/>
          <xdr:cNvSpPr>
            <a:spLocks noChangeShapeType="1"/>
          </xdr:cNvSpPr>
        </xdr:nvSpPr>
        <xdr:spPr bwMode="auto">
          <a:xfrm>
            <a:off x="6141" y="6602"/>
            <a:ext cx="343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2" name="Line 154"/>
          <xdr:cNvSpPr>
            <a:spLocks noChangeShapeType="1"/>
          </xdr:cNvSpPr>
        </xdr:nvSpPr>
        <xdr:spPr bwMode="auto">
          <a:xfrm>
            <a:off x="6656" y="6602"/>
            <a:ext cx="343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3" name="Line 155"/>
          <xdr:cNvSpPr>
            <a:spLocks noChangeShapeType="1"/>
          </xdr:cNvSpPr>
        </xdr:nvSpPr>
        <xdr:spPr bwMode="auto">
          <a:xfrm>
            <a:off x="7170" y="6602"/>
            <a:ext cx="257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4" name="Line 156"/>
          <xdr:cNvSpPr>
            <a:spLocks noChangeShapeType="1"/>
          </xdr:cNvSpPr>
        </xdr:nvSpPr>
        <xdr:spPr bwMode="auto">
          <a:xfrm flipH="1">
            <a:off x="6056" y="6602"/>
            <a:ext cx="85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5" name="Line 157"/>
          <xdr:cNvSpPr>
            <a:spLocks noChangeShapeType="1"/>
          </xdr:cNvSpPr>
        </xdr:nvSpPr>
        <xdr:spPr bwMode="auto">
          <a:xfrm flipH="1">
            <a:off x="6484" y="4702"/>
            <a:ext cx="84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6" name="Line 158"/>
          <xdr:cNvSpPr>
            <a:spLocks noChangeShapeType="1"/>
          </xdr:cNvSpPr>
        </xdr:nvSpPr>
        <xdr:spPr bwMode="auto">
          <a:xfrm flipH="1">
            <a:off x="7427" y="4702"/>
            <a:ext cx="84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7" name="Line 159"/>
          <xdr:cNvSpPr>
            <a:spLocks noChangeShapeType="1"/>
          </xdr:cNvSpPr>
        </xdr:nvSpPr>
        <xdr:spPr bwMode="auto">
          <a:xfrm flipH="1">
            <a:off x="6570" y="6602"/>
            <a:ext cx="84" cy="8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8" name="Line 160"/>
          <xdr:cNvSpPr>
            <a:spLocks noChangeShapeType="1"/>
          </xdr:cNvSpPr>
        </xdr:nvSpPr>
        <xdr:spPr bwMode="auto">
          <a:xfrm flipH="1">
            <a:off x="6999" y="4702"/>
            <a:ext cx="85" cy="86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9" name="Line 161"/>
          <xdr:cNvSpPr>
            <a:spLocks noChangeShapeType="1"/>
          </xdr:cNvSpPr>
        </xdr:nvSpPr>
        <xdr:spPr bwMode="auto">
          <a:xfrm flipH="1">
            <a:off x="7084" y="6602"/>
            <a:ext cx="84" cy="8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0" name="Line 162"/>
          <xdr:cNvSpPr>
            <a:spLocks noChangeShapeType="1"/>
          </xdr:cNvSpPr>
        </xdr:nvSpPr>
        <xdr:spPr bwMode="auto">
          <a:xfrm>
            <a:off x="6484" y="6602"/>
            <a:ext cx="86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1" name="Line 163"/>
          <xdr:cNvSpPr>
            <a:spLocks noChangeShapeType="1"/>
          </xdr:cNvSpPr>
        </xdr:nvSpPr>
        <xdr:spPr bwMode="auto">
          <a:xfrm>
            <a:off x="6056" y="4702"/>
            <a:ext cx="85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2" name="Line 164"/>
          <xdr:cNvSpPr>
            <a:spLocks noChangeShapeType="1"/>
          </xdr:cNvSpPr>
        </xdr:nvSpPr>
        <xdr:spPr bwMode="auto">
          <a:xfrm>
            <a:off x="6570" y="4702"/>
            <a:ext cx="86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3" name="Line 165"/>
          <xdr:cNvSpPr>
            <a:spLocks noChangeShapeType="1"/>
          </xdr:cNvSpPr>
        </xdr:nvSpPr>
        <xdr:spPr bwMode="auto">
          <a:xfrm>
            <a:off x="7084" y="4702"/>
            <a:ext cx="86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4" name="Line 166"/>
          <xdr:cNvSpPr>
            <a:spLocks noChangeShapeType="1"/>
          </xdr:cNvSpPr>
        </xdr:nvSpPr>
        <xdr:spPr bwMode="auto">
          <a:xfrm>
            <a:off x="7427" y="6602"/>
            <a:ext cx="86" cy="8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5" name="Line 167"/>
          <xdr:cNvSpPr>
            <a:spLocks noChangeShapeType="1"/>
          </xdr:cNvSpPr>
        </xdr:nvSpPr>
        <xdr:spPr bwMode="auto">
          <a:xfrm flipH="1">
            <a:off x="5712" y="6775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6" name="Line 168"/>
          <xdr:cNvSpPr>
            <a:spLocks noChangeShapeType="1"/>
          </xdr:cNvSpPr>
        </xdr:nvSpPr>
        <xdr:spPr bwMode="auto">
          <a:xfrm flipH="1">
            <a:off x="5712" y="4702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7" name="Line 169"/>
          <xdr:cNvSpPr>
            <a:spLocks noChangeShapeType="1"/>
          </xdr:cNvSpPr>
        </xdr:nvSpPr>
        <xdr:spPr bwMode="auto">
          <a:xfrm flipH="1">
            <a:off x="6055" y="4443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8" name="Line 170"/>
          <xdr:cNvSpPr>
            <a:spLocks noChangeShapeType="1"/>
          </xdr:cNvSpPr>
        </xdr:nvSpPr>
        <xdr:spPr bwMode="auto">
          <a:xfrm>
            <a:off x="5798" y="4702"/>
            <a:ext cx="0" cy="207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089" name="Line 171"/>
          <xdr:cNvSpPr>
            <a:spLocks noChangeShapeType="1"/>
          </xdr:cNvSpPr>
        </xdr:nvSpPr>
        <xdr:spPr bwMode="auto">
          <a:xfrm flipV="1">
            <a:off x="5798" y="4443"/>
            <a:ext cx="343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</xdr:grpSp>
    <xdr:clientData/>
  </xdr:twoCellAnchor>
  <xdr:twoCellAnchor>
    <xdr:from>
      <xdr:col>0</xdr:col>
      <xdr:colOff>133350</xdr:colOff>
      <xdr:row>24</xdr:row>
      <xdr:rowOff>104775</xdr:rowOff>
    </xdr:from>
    <xdr:to>
      <xdr:col>0</xdr:col>
      <xdr:colOff>1257300</xdr:colOff>
      <xdr:row>27</xdr:row>
      <xdr:rowOff>95250</xdr:rowOff>
    </xdr:to>
    <xdr:grpSp>
      <xdr:nvGrpSpPr>
        <xdr:cNvPr id="1026" name="Group 172"/>
        <xdr:cNvGrpSpPr>
          <a:grpSpLocks noChangeAspect="1"/>
        </xdr:cNvGrpSpPr>
      </xdr:nvGrpSpPr>
      <xdr:grpSpPr bwMode="auto">
        <a:xfrm>
          <a:off x="133350" y="4876800"/>
          <a:ext cx="1123950" cy="561975"/>
          <a:chOff x="2839" y="3155"/>
          <a:chExt cx="6635" cy="2509"/>
        </a:xfrm>
      </xdr:grpSpPr>
      <xdr:sp macro="" textlink="">
        <xdr:nvSpPr>
          <xdr:cNvPr id="1027" name="AutoShape 173"/>
          <xdr:cNvSpPr>
            <a:spLocks noChangeAspect="1" noChangeArrowheads="1"/>
          </xdr:cNvSpPr>
        </xdr:nvSpPr>
        <xdr:spPr bwMode="auto">
          <a:xfrm>
            <a:off x="2839" y="3155"/>
            <a:ext cx="6635" cy="2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28" name="Rectangle 174"/>
          <xdr:cNvSpPr>
            <a:spLocks noChangeArrowheads="1"/>
          </xdr:cNvSpPr>
        </xdr:nvSpPr>
        <xdr:spPr bwMode="auto">
          <a:xfrm>
            <a:off x="3121" y="3712"/>
            <a:ext cx="5082" cy="195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9" name="Line 175"/>
          <xdr:cNvSpPr>
            <a:spLocks noChangeShapeType="1"/>
          </xdr:cNvSpPr>
        </xdr:nvSpPr>
        <xdr:spPr bwMode="auto">
          <a:xfrm flipV="1">
            <a:off x="3121" y="3155"/>
            <a:ext cx="1271" cy="55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0" name="Line 176"/>
          <xdr:cNvSpPr>
            <a:spLocks noChangeShapeType="1"/>
          </xdr:cNvSpPr>
        </xdr:nvSpPr>
        <xdr:spPr bwMode="auto">
          <a:xfrm flipV="1">
            <a:off x="8203" y="5106"/>
            <a:ext cx="1271" cy="5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1" name="Line 177"/>
          <xdr:cNvSpPr>
            <a:spLocks noChangeShapeType="1"/>
          </xdr:cNvSpPr>
        </xdr:nvSpPr>
        <xdr:spPr bwMode="auto">
          <a:xfrm flipV="1">
            <a:off x="8203" y="3155"/>
            <a:ext cx="1270" cy="55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2" name="Line 178"/>
          <xdr:cNvSpPr>
            <a:spLocks noChangeShapeType="1"/>
          </xdr:cNvSpPr>
        </xdr:nvSpPr>
        <xdr:spPr bwMode="auto">
          <a:xfrm>
            <a:off x="9474" y="3155"/>
            <a:ext cx="0" cy="19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3" name="Line 179"/>
          <xdr:cNvSpPr>
            <a:spLocks noChangeShapeType="1"/>
          </xdr:cNvSpPr>
        </xdr:nvSpPr>
        <xdr:spPr bwMode="auto">
          <a:xfrm>
            <a:off x="4392" y="3155"/>
            <a:ext cx="50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4" name="Line 180"/>
          <xdr:cNvSpPr>
            <a:spLocks noChangeShapeType="1"/>
          </xdr:cNvSpPr>
        </xdr:nvSpPr>
        <xdr:spPr bwMode="auto">
          <a:xfrm>
            <a:off x="5662" y="3712"/>
            <a:ext cx="1" cy="19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5" name="Rectangle 181"/>
          <xdr:cNvSpPr>
            <a:spLocks noChangeArrowheads="1"/>
          </xdr:cNvSpPr>
        </xdr:nvSpPr>
        <xdr:spPr bwMode="auto">
          <a:xfrm>
            <a:off x="3262" y="3852"/>
            <a:ext cx="2259" cy="167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</xdr:sp>
      <xdr:sp macro="" textlink="">
        <xdr:nvSpPr>
          <xdr:cNvPr id="1036" name="Rectangle 182"/>
          <xdr:cNvSpPr>
            <a:spLocks noChangeArrowheads="1"/>
          </xdr:cNvSpPr>
        </xdr:nvSpPr>
        <xdr:spPr bwMode="auto">
          <a:xfrm>
            <a:off x="5803" y="3852"/>
            <a:ext cx="2259" cy="167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</xdr:sp>
      <xdr:sp macro="" textlink="">
        <xdr:nvSpPr>
          <xdr:cNvPr id="1037" name="Line 183"/>
          <xdr:cNvSpPr>
            <a:spLocks noChangeShapeType="1"/>
          </xdr:cNvSpPr>
        </xdr:nvSpPr>
        <xdr:spPr bwMode="auto">
          <a:xfrm>
            <a:off x="3121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38" name="Line 184"/>
          <xdr:cNvSpPr>
            <a:spLocks noChangeShapeType="1"/>
          </xdr:cNvSpPr>
        </xdr:nvSpPr>
        <xdr:spPr bwMode="auto">
          <a:xfrm>
            <a:off x="5521" y="5524"/>
            <a:ext cx="140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39" name="Line 185"/>
          <xdr:cNvSpPr>
            <a:spLocks noChangeShapeType="1"/>
          </xdr:cNvSpPr>
        </xdr:nvSpPr>
        <xdr:spPr bwMode="auto">
          <a:xfrm>
            <a:off x="5662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0" name="Line 186"/>
          <xdr:cNvSpPr>
            <a:spLocks noChangeShapeType="1"/>
          </xdr:cNvSpPr>
        </xdr:nvSpPr>
        <xdr:spPr bwMode="auto">
          <a:xfrm>
            <a:off x="8062" y="5524"/>
            <a:ext cx="140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1" name="Line 187"/>
          <xdr:cNvSpPr>
            <a:spLocks noChangeShapeType="1"/>
          </xdr:cNvSpPr>
        </xdr:nvSpPr>
        <xdr:spPr bwMode="auto">
          <a:xfrm flipH="1">
            <a:off x="5521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2" name="Line 188"/>
          <xdr:cNvSpPr>
            <a:spLocks noChangeShapeType="1"/>
          </xdr:cNvSpPr>
        </xdr:nvSpPr>
        <xdr:spPr bwMode="auto">
          <a:xfrm flipH="1">
            <a:off x="8062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3" name="Line 189"/>
          <xdr:cNvSpPr>
            <a:spLocks noChangeShapeType="1"/>
          </xdr:cNvSpPr>
        </xdr:nvSpPr>
        <xdr:spPr bwMode="auto">
          <a:xfrm flipH="1">
            <a:off x="3121" y="5524"/>
            <a:ext cx="142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4" name="Line 190"/>
          <xdr:cNvSpPr>
            <a:spLocks noChangeShapeType="1"/>
          </xdr:cNvSpPr>
        </xdr:nvSpPr>
        <xdr:spPr bwMode="auto">
          <a:xfrm flipH="1">
            <a:off x="5662" y="5524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5" name="Line 191"/>
          <xdr:cNvSpPr>
            <a:spLocks noChangeShapeType="1"/>
          </xdr:cNvSpPr>
        </xdr:nvSpPr>
        <xdr:spPr bwMode="auto">
          <a:xfrm flipH="1">
            <a:off x="2698" y="5663"/>
            <a:ext cx="4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6" name="Line 192"/>
          <xdr:cNvSpPr>
            <a:spLocks noChangeShapeType="1"/>
          </xdr:cNvSpPr>
        </xdr:nvSpPr>
        <xdr:spPr bwMode="auto">
          <a:xfrm flipH="1">
            <a:off x="2698" y="3712"/>
            <a:ext cx="4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7" name="Line 193"/>
          <xdr:cNvSpPr>
            <a:spLocks noChangeShapeType="1"/>
          </xdr:cNvSpPr>
        </xdr:nvSpPr>
        <xdr:spPr bwMode="auto">
          <a:xfrm flipH="1">
            <a:off x="3686" y="3155"/>
            <a:ext cx="70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8" name="Line 194"/>
          <xdr:cNvSpPr>
            <a:spLocks noChangeShapeType="1"/>
          </xdr:cNvSpPr>
        </xdr:nvSpPr>
        <xdr:spPr bwMode="auto">
          <a:xfrm flipV="1">
            <a:off x="2839" y="3155"/>
            <a:ext cx="1129" cy="55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049" name="Line 195"/>
          <xdr:cNvSpPr>
            <a:spLocks noChangeShapeType="1"/>
          </xdr:cNvSpPr>
        </xdr:nvSpPr>
        <xdr:spPr bwMode="auto">
          <a:xfrm>
            <a:off x="2839" y="3712"/>
            <a:ext cx="0" cy="19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2:I60"/>
  <sheetViews>
    <sheetView tabSelected="1" topLeftCell="A49" zoomScaleSheetLayoutView="100" workbookViewId="0">
      <selection activeCell="D60" sqref="D60:G60"/>
    </sheetView>
  </sheetViews>
  <sheetFormatPr defaultRowHeight="12.75"/>
  <cols>
    <col min="1" max="1" width="22.42578125" customWidth="1"/>
    <col min="2" max="2" width="25.42578125" customWidth="1"/>
    <col min="3" max="3" width="21.85546875" customWidth="1"/>
    <col min="4" max="4" width="13.5703125" customWidth="1"/>
    <col min="5" max="5" width="12.7109375" customWidth="1"/>
    <col min="7" max="7" width="12" customWidth="1"/>
    <col min="8" max="8" width="22.28515625" customWidth="1"/>
    <col min="9" max="9" width="13.7109375" customWidth="1"/>
  </cols>
  <sheetData>
    <row r="2" spans="1:9" ht="15" customHeight="1">
      <c r="H2" s="46" t="s">
        <v>81</v>
      </c>
    </row>
    <row r="3" spans="1:9" s="12" customFormat="1" ht="21.75" customHeight="1" thickBot="1">
      <c r="A3" s="59" t="s">
        <v>80</v>
      </c>
      <c r="B3" s="59"/>
      <c r="C3" s="59"/>
      <c r="D3" s="59"/>
      <c r="E3" s="59"/>
      <c r="G3" s="13"/>
      <c r="H3" s="47">
        <v>0</v>
      </c>
      <c r="I3" s="44" t="s">
        <v>64</v>
      </c>
    </row>
    <row r="4" spans="1:9" ht="19.5" customHeight="1" thickBot="1">
      <c r="A4" s="60" t="s">
        <v>82</v>
      </c>
      <c r="B4" s="61"/>
      <c r="C4" s="61"/>
      <c r="D4" s="61"/>
      <c r="E4" s="62"/>
      <c r="G4" s="6"/>
      <c r="H4" s="6"/>
      <c r="I4" s="40">
        <v>3</v>
      </c>
    </row>
    <row r="5" spans="1:9" ht="15" customHeight="1">
      <c r="A5" s="5"/>
      <c r="B5" s="1" t="s">
        <v>0</v>
      </c>
      <c r="C5" s="1" t="s">
        <v>29</v>
      </c>
      <c r="D5" s="1" t="s">
        <v>1</v>
      </c>
      <c r="E5" s="1" t="s">
        <v>2</v>
      </c>
      <c r="F5" s="27" t="s">
        <v>61</v>
      </c>
      <c r="G5" s="28" t="s">
        <v>62</v>
      </c>
      <c r="H5" s="8">
        <f>1+(I4/10)+0.05</f>
        <v>1.35</v>
      </c>
      <c r="I5" s="7"/>
    </row>
    <row r="6" spans="1:9" ht="15" customHeight="1">
      <c r="A6" s="14" t="s">
        <v>23</v>
      </c>
      <c r="B6" s="15" t="s">
        <v>24</v>
      </c>
      <c r="C6" s="15">
        <v>2046.2146</v>
      </c>
      <c r="D6" s="15" t="s">
        <v>32</v>
      </c>
      <c r="E6" s="16">
        <f>ROUND((17600)*H5,-2)</f>
        <v>23800</v>
      </c>
      <c r="F6" s="31"/>
      <c r="G6" s="29">
        <f>E6*F6</f>
        <v>0</v>
      </c>
      <c r="H6" s="6"/>
      <c r="I6" s="7"/>
    </row>
    <row r="7" spans="1:9" ht="15" customHeight="1">
      <c r="A7" s="17" t="s">
        <v>78</v>
      </c>
      <c r="B7" s="15">
        <v>1200</v>
      </c>
      <c r="C7" s="15">
        <v>2046.2146</v>
      </c>
      <c r="D7" s="15" t="s">
        <v>11</v>
      </c>
      <c r="E7" s="16">
        <f>ROUND((19300)*H5,-2)</f>
        <v>26100</v>
      </c>
      <c r="F7" s="31"/>
      <c r="G7" s="29">
        <f t="shared" ref="G7:G48" si="0">E7*F7</f>
        <v>0</v>
      </c>
      <c r="H7" s="7"/>
      <c r="I7" s="7"/>
    </row>
    <row r="8" spans="1:9" ht="15" customHeight="1">
      <c r="A8" s="17" t="s">
        <v>79</v>
      </c>
      <c r="B8" s="15">
        <v>1400</v>
      </c>
      <c r="C8" s="15">
        <v>2046.2146</v>
      </c>
      <c r="D8" s="15" t="s">
        <v>12</v>
      </c>
      <c r="E8" s="16">
        <f>ROUND((22600)*H5,-2)</f>
        <v>30500</v>
      </c>
      <c r="F8" s="31">
        <v>1</v>
      </c>
      <c r="G8" s="29">
        <f t="shared" si="0"/>
        <v>30500</v>
      </c>
    </row>
    <row r="9" spans="1:9" ht="15" customHeight="1">
      <c r="A9" s="17" t="s">
        <v>25</v>
      </c>
      <c r="B9" s="15">
        <v>1600</v>
      </c>
      <c r="C9" s="15">
        <v>2046.2146</v>
      </c>
      <c r="D9" s="15" t="s">
        <v>13</v>
      </c>
      <c r="E9" s="16">
        <f>ROUND((24500)*H5,-2)</f>
        <v>33100</v>
      </c>
      <c r="F9" s="31">
        <v>0</v>
      </c>
      <c r="G9" s="29">
        <f t="shared" si="0"/>
        <v>0</v>
      </c>
    </row>
    <row r="10" spans="1:9" ht="15" customHeight="1">
      <c r="A10" s="18" t="s">
        <v>26</v>
      </c>
      <c r="B10" s="15">
        <v>1800</v>
      </c>
      <c r="C10" s="15">
        <v>2046.2146</v>
      </c>
      <c r="D10" s="15" t="s">
        <v>30</v>
      </c>
      <c r="E10" s="16">
        <f>ROUND((42000)*H5,-2)</f>
        <v>56700</v>
      </c>
      <c r="F10" s="31"/>
      <c r="G10" s="29">
        <f t="shared" si="0"/>
        <v>0</v>
      </c>
    </row>
    <row r="11" spans="1:9" ht="15" customHeight="1">
      <c r="A11" s="18" t="s">
        <v>27</v>
      </c>
      <c r="B11" s="15">
        <v>2000</v>
      </c>
      <c r="C11" s="15">
        <v>2046.2146</v>
      </c>
      <c r="D11" s="15" t="s">
        <v>31</v>
      </c>
      <c r="E11" s="16">
        <f>ROUND((78000)*H5,-2)</f>
        <v>105300</v>
      </c>
      <c r="F11" s="31"/>
      <c r="G11" s="29">
        <f t="shared" si="0"/>
        <v>0</v>
      </c>
    </row>
    <row r="12" spans="1:9" ht="21.75" customHeight="1">
      <c r="A12" s="4"/>
      <c r="B12" s="63" t="s">
        <v>37</v>
      </c>
      <c r="C12" s="63"/>
      <c r="D12" s="63"/>
      <c r="E12" s="63"/>
      <c r="G12" s="29">
        <f t="shared" si="0"/>
        <v>0</v>
      </c>
    </row>
    <row r="13" spans="1:9" ht="15" customHeight="1">
      <c r="A13" s="4"/>
      <c r="B13" s="64" t="s">
        <v>59</v>
      </c>
      <c r="C13" s="64"/>
      <c r="D13" s="64"/>
      <c r="E13" s="64"/>
      <c r="G13" s="29">
        <f t="shared" si="0"/>
        <v>0</v>
      </c>
    </row>
    <row r="14" spans="1:9" ht="15" customHeight="1">
      <c r="A14" s="4"/>
      <c r="B14" s="2" t="s">
        <v>60</v>
      </c>
      <c r="C14" s="2" t="s">
        <v>28</v>
      </c>
      <c r="D14" s="2" t="s">
        <v>3</v>
      </c>
      <c r="E14" s="1">
        <f>ROUND(2000*H5,-1)</f>
        <v>2700</v>
      </c>
      <c r="F14" s="31"/>
      <c r="G14" s="29">
        <f t="shared" si="0"/>
        <v>0</v>
      </c>
    </row>
    <row r="15" spans="1:9" ht="15" customHeight="1">
      <c r="G15" s="29">
        <f t="shared" si="0"/>
        <v>0</v>
      </c>
    </row>
    <row r="16" spans="1:9" ht="15" customHeight="1">
      <c r="A16" s="4"/>
      <c r="B16" s="76" t="s">
        <v>72</v>
      </c>
      <c r="C16" s="76"/>
      <c r="D16" s="76"/>
      <c r="E16" s="76"/>
      <c r="G16" s="29">
        <f t="shared" si="0"/>
        <v>0</v>
      </c>
    </row>
    <row r="17" spans="1:7" ht="15" customHeight="1">
      <c r="A17" s="4"/>
      <c r="B17" s="15" t="s">
        <v>50</v>
      </c>
      <c r="C17" s="15" t="s">
        <v>49</v>
      </c>
      <c r="D17" s="15" t="s">
        <v>4</v>
      </c>
      <c r="E17" s="16">
        <f>ROUND(2175*H5,-1)</f>
        <v>2940</v>
      </c>
      <c r="F17" s="31"/>
      <c r="G17" s="29">
        <f t="shared" si="0"/>
        <v>0</v>
      </c>
    </row>
    <row r="18" spans="1:7" ht="15" customHeight="1">
      <c r="A18" s="4"/>
      <c r="B18" s="15" t="s">
        <v>51</v>
      </c>
      <c r="C18" s="15" t="s">
        <v>42</v>
      </c>
      <c r="D18" s="15" t="s">
        <v>5</v>
      </c>
      <c r="E18" s="16">
        <f>ROUND(2480*H5,-1)</f>
        <v>3350</v>
      </c>
      <c r="F18" s="31"/>
      <c r="G18" s="29">
        <f t="shared" si="0"/>
        <v>0</v>
      </c>
    </row>
    <row r="19" spans="1:7" ht="15" customHeight="1">
      <c r="A19" s="4"/>
      <c r="B19" s="15" t="s">
        <v>52</v>
      </c>
      <c r="C19" s="15" t="s">
        <v>43</v>
      </c>
      <c r="D19" s="15" t="s">
        <v>6</v>
      </c>
      <c r="E19" s="16">
        <f>ROUND(2750*H5,-1)</f>
        <v>3710</v>
      </c>
      <c r="F19" s="31"/>
      <c r="G19" s="29">
        <f t="shared" si="0"/>
        <v>0</v>
      </c>
    </row>
    <row r="20" spans="1:7" ht="15" customHeight="1">
      <c r="B20" s="15" t="s">
        <v>53</v>
      </c>
      <c r="C20" s="15" t="s">
        <v>44</v>
      </c>
      <c r="D20" s="15" t="s">
        <v>7</v>
      </c>
      <c r="E20" s="16">
        <f>ROUND(3100*H5,-1)</f>
        <v>4190</v>
      </c>
      <c r="F20" s="31"/>
      <c r="G20" s="29">
        <f t="shared" si="0"/>
        <v>0</v>
      </c>
    </row>
    <row r="21" spans="1:7" ht="15" customHeight="1">
      <c r="B21" s="15" t="s">
        <v>54</v>
      </c>
      <c r="C21" s="20" t="s">
        <v>45</v>
      </c>
      <c r="D21" s="15" t="s">
        <v>39</v>
      </c>
      <c r="E21" s="16">
        <f>ROUND(3600*H5,-1)</f>
        <v>4860</v>
      </c>
      <c r="F21" s="31"/>
      <c r="G21" s="29">
        <f t="shared" si="0"/>
        <v>0</v>
      </c>
    </row>
    <row r="22" spans="1:7" ht="15" customHeight="1">
      <c r="B22" s="15" t="s">
        <v>55</v>
      </c>
      <c r="C22" s="20" t="s">
        <v>46</v>
      </c>
      <c r="D22" s="15" t="s">
        <v>41</v>
      </c>
      <c r="E22" s="16">
        <f>ROUND(4200*H5,-1)</f>
        <v>5670</v>
      </c>
      <c r="F22" s="31"/>
      <c r="G22" s="29">
        <f t="shared" si="0"/>
        <v>0</v>
      </c>
    </row>
    <row r="23" spans="1:7" ht="15" customHeight="1">
      <c r="B23" s="19"/>
      <c r="C23" s="19"/>
      <c r="D23" s="19"/>
      <c r="E23" s="21"/>
      <c r="G23" s="29">
        <f t="shared" si="0"/>
        <v>0</v>
      </c>
    </row>
    <row r="24" spans="1:7" ht="15" customHeight="1">
      <c r="B24" s="77" t="s">
        <v>38</v>
      </c>
      <c r="C24" s="77"/>
      <c r="D24" s="77"/>
      <c r="E24" s="77"/>
      <c r="G24" s="29">
        <f t="shared" si="0"/>
        <v>0</v>
      </c>
    </row>
    <row r="25" spans="1:7" ht="15" customHeight="1">
      <c r="B25" s="15" t="s">
        <v>52</v>
      </c>
      <c r="C25" s="15" t="s">
        <v>43</v>
      </c>
      <c r="D25" s="15" t="s">
        <v>8</v>
      </c>
      <c r="E25" s="16">
        <f>ROUND(2940*H5,-1)</f>
        <v>3970</v>
      </c>
      <c r="F25" s="31"/>
      <c r="G25" s="29">
        <f t="shared" si="0"/>
        <v>0</v>
      </c>
    </row>
    <row r="26" spans="1:7" ht="15" customHeight="1">
      <c r="B26" s="15" t="s">
        <v>53</v>
      </c>
      <c r="C26" s="15" t="s">
        <v>44</v>
      </c>
      <c r="D26" s="15" t="s">
        <v>9</v>
      </c>
      <c r="E26" s="16">
        <f>ROUND(3400*H5,-1)</f>
        <v>4590</v>
      </c>
      <c r="F26" s="31"/>
      <c r="G26" s="29">
        <f t="shared" si="0"/>
        <v>0</v>
      </c>
    </row>
    <row r="27" spans="1:7" ht="15" customHeight="1">
      <c r="B27" s="15" t="s">
        <v>54</v>
      </c>
      <c r="C27" s="15" t="s">
        <v>48</v>
      </c>
      <c r="D27" s="15" t="s">
        <v>40</v>
      </c>
      <c r="E27" s="16">
        <f>ROUND(3900*H5,-1)</f>
        <v>5270</v>
      </c>
      <c r="F27" s="31"/>
      <c r="G27" s="29">
        <f t="shared" si="0"/>
        <v>0</v>
      </c>
    </row>
    <row r="28" spans="1:7" ht="15" customHeight="1" thickBot="1">
      <c r="B28" s="34" t="s">
        <v>55</v>
      </c>
      <c r="C28" s="34" t="s">
        <v>46</v>
      </c>
      <c r="D28" s="34" t="s">
        <v>47</v>
      </c>
      <c r="E28" s="16">
        <f>ROUND(4500*H5,-1)</f>
        <v>6080</v>
      </c>
      <c r="F28" s="31"/>
      <c r="G28" s="29">
        <f t="shared" si="0"/>
        <v>0</v>
      </c>
    </row>
    <row r="29" spans="1:7" s="11" customFormat="1" ht="15" customHeight="1" thickBot="1">
      <c r="A29" s="10"/>
      <c r="B29" s="73" t="s">
        <v>77</v>
      </c>
      <c r="C29" s="78"/>
      <c r="D29" s="79"/>
      <c r="E29" s="9"/>
      <c r="F29" s="31">
        <v>0</v>
      </c>
      <c r="G29" s="29">
        <f>(G6+G7+G8+G9+G10+G11+G12+G13+G14+G15+G16+G17+G18+G19+G20+G21+G22+G23+G24+G25+G26+G27+G28)*0.3*F29</f>
        <v>0</v>
      </c>
    </row>
    <row r="30" spans="1:7" ht="15" customHeight="1">
      <c r="A30" s="4"/>
      <c r="B30" s="19"/>
      <c r="C30" s="19"/>
      <c r="D30" s="19"/>
      <c r="E30" s="21"/>
      <c r="G30" s="29">
        <f t="shared" si="0"/>
        <v>0</v>
      </c>
    </row>
    <row r="31" spans="1:7" ht="15" customHeight="1">
      <c r="A31" s="4"/>
      <c r="B31" s="71" t="s">
        <v>10</v>
      </c>
      <c r="C31" s="72"/>
      <c r="D31" s="15" t="s">
        <v>35</v>
      </c>
      <c r="E31" s="16">
        <v>200</v>
      </c>
      <c r="F31" s="31">
        <v>0</v>
      </c>
      <c r="G31" s="29">
        <f t="shared" si="0"/>
        <v>0</v>
      </c>
    </row>
    <row r="32" spans="1:7" ht="15" customHeight="1">
      <c r="A32" s="4"/>
      <c r="B32" s="71" t="s">
        <v>33</v>
      </c>
      <c r="C32" s="72"/>
      <c r="D32" s="15" t="s">
        <v>34</v>
      </c>
      <c r="E32" s="16">
        <v>150</v>
      </c>
      <c r="F32" s="31"/>
      <c r="G32" s="29">
        <f t="shared" si="0"/>
        <v>0</v>
      </c>
    </row>
    <row r="33" spans="1:7" ht="15" customHeight="1">
      <c r="A33" s="4"/>
      <c r="B33" s="36"/>
      <c r="C33" s="36"/>
      <c r="D33" s="37"/>
      <c r="E33" s="9"/>
      <c r="F33" s="45"/>
      <c r="G33" s="29"/>
    </row>
    <row r="34" spans="1:7" ht="15" customHeight="1" thickBot="1">
      <c r="A34" s="4"/>
      <c r="B34" s="19"/>
      <c r="C34" s="19"/>
      <c r="D34" s="19"/>
      <c r="E34" s="21"/>
      <c r="G34" s="29"/>
    </row>
    <row r="35" spans="1:7" ht="15" customHeight="1" thickBot="1">
      <c r="A35" s="4"/>
      <c r="B35" s="73" t="s">
        <v>19</v>
      </c>
      <c r="C35" s="55"/>
      <c r="D35" s="19"/>
      <c r="E35" s="21"/>
      <c r="G35" s="29"/>
    </row>
    <row r="36" spans="1:7" ht="15" customHeight="1">
      <c r="A36" s="4"/>
      <c r="B36" s="74" t="s">
        <v>74</v>
      </c>
      <c r="C36" s="75"/>
      <c r="D36" s="15" t="s">
        <v>14</v>
      </c>
      <c r="E36" s="22">
        <f>1250*H5</f>
        <v>1687.5</v>
      </c>
      <c r="F36" s="31">
        <v>3</v>
      </c>
      <c r="G36" s="29">
        <f t="shared" si="0"/>
        <v>5062.5</v>
      </c>
    </row>
    <row r="37" spans="1:7" ht="15" customHeight="1" thickBot="1">
      <c r="A37" s="4"/>
      <c r="B37" s="67" t="s">
        <v>73</v>
      </c>
      <c r="C37" s="68"/>
      <c r="D37" s="15" t="s">
        <v>15</v>
      </c>
      <c r="E37" s="30">
        <f>250*H5</f>
        <v>337.5</v>
      </c>
      <c r="F37" s="31"/>
      <c r="G37" s="29">
        <f t="shared" si="0"/>
        <v>0</v>
      </c>
    </row>
    <row r="38" spans="1:7" ht="15" customHeight="1">
      <c r="A38" s="4"/>
      <c r="B38" s="69" t="s">
        <v>63</v>
      </c>
      <c r="C38" s="70"/>
      <c r="D38" s="23"/>
      <c r="E38" s="24"/>
      <c r="F38" s="32"/>
      <c r="G38" s="29">
        <f t="shared" si="0"/>
        <v>0</v>
      </c>
    </row>
    <row r="39" spans="1:7" ht="15" customHeight="1">
      <c r="B39" s="52" t="s">
        <v>66</v>
      </c>
      <c r="C39" s="53"/>
      <c r="D39" s="20" t="s">
        <v>16</v>
      </c>
      <c r="E39" s="24">
        <v>1950</v>
      </c>
      <c r="F39" s="31"/>
      <c r="G39" s="29">
        <f t="shared" si="0"/>
        <v>0</v>
      </c>
    </row>
    <row r="40" spans="1:7" ht="15" customHeight="1">
      <c r="A40" s="3"/>
      <c r="B40" s="49" t="s">
        <v>67</v>
      </c>
      <c r="C40" s="50"/>
      <c r="D40" s="15" t="s">
        <v>18</v>
      </c>
      <c r="E40" s="24">
        <v>3700</v>
      </c>
      <c r="F40" s="31"/>
      <c r="G40" s="29">
        <f t="shared" si="0"/>
        <v>0</v>
      </c>
    </row>
    <row r="41" spans="1:7" ht="15" customHeight="1" thickBot="1">
      <c r="B41" s="56" t="s">
        <v>22</v>
      </c>
      <c r="C41" s="57"/>
      <c r="D41" s="20" t="s">
        <v>21</v>
      </c>
      <c r="E41" s="24">
        <f>1600*H5</f>
        <v>2160</v>
      </c>
      <c r="F41" s="31">
        <v>3</v>
      </c>
      <c r="G41" s="29">
        <f t="shared" ref="G41" si="1">E41*F41</f>
        <v>6480</v>
      </c>
    </row>
    <row r="42" spans="1:7" s="11" customFormat="1" ht="15" customHeight="1" thickBot="1">
      <c r="A42" s="35"/>
      <c r="B42" s="54" t="s">
        <v>65</v>
      </c>
      <c r="C42" s="55"/>
      <c r="D42" s="37"/>
      <c r="E42" s="38"/>
      <c r="F42" s="39"/>
      <c r="G42" s="6"/>
    </row>
    <row r="43" spans="1:7" s="3" customFormat="1" ht="15" customHeight="1">
      <c r="A43"/>
      <c r="B43" s="65" t="s">
        <v>69</v>
      </c>
      <c r="C43" s="66"/>
      <c r="D43" s="20" t="s">
        <v>68</v>
      </c>
      <c r="E43" s="24">
        <v>2600</v>
      </c>
      <c r="F43" s="33"/>
      <c r="G43" s="29">
        <f t="shared" si="0"/>
        <v>0</v>
      </c>
    </row>
    <row r="44" spans="1:7" s="3" customFormat="1" ht="15" customHeight="1">
      <c r="A44"/>
      <c r="B44" s="52" t="s">
        <v>70</v>
      </c>
      <c r="C44" s="53"/>
      <c r="D44" s="20" t="s">
        <v>17</v>
      </c>
      <c r="E44" s="24">
        <v>500</v>
      </c>
      <c r="F44" s="33"/>
      <c r="G44" s="29">
        <f t="shared" si="0"/>
        <v>0</v>
      </c>
    </row>
    <row r="45" spans="1:7" ht="15" customHeight="1">
      <c r="B45" s="52" t="s">
        <v>71</v>
      </c>
      <c r="C45" s="53"/>
      <c r="D45" s="20" t="s">
        <v>20</v>
      </c>
      <c r="E45" s="24">
        <f>1600*H5</f>
        <v>2160</v>
      </c>
      <c r="F45" s="31"/>
      <c r="G45" s="29">
        <f t="shared" si="0"/>
        <v>0</v>
      </c>
    </row>
    <row r="46" spans="1:7" ht="14.25">
      <c r="B46" s="58" t="s">
        <v>58</v>
      </c>
      <c r="C46" s="58"/>
      <c r="G46" s="29">
        <f t="shared" si="0"/>
        <v>0</v>
      </c>
    </row>
    <row r="47" spans="1:7" ht="15" customHeight="1">
      <c r="B47" s="51" t="s">
        <v>76</v>
      </c>
      <c r="C47" s="51"/>
      <c r="D47" s="20" t="s">
        <v>36</v>
      </c>
      <c r="E47" s="24">
        <v>5000</v>
      </c>
      <c r="F47" s="31">
        <v>1</v>
      </c>
      <c r="G47" s="29">
        <f t="shared" si="0"/>
        <v>5000</v>
      </c>
    </row>
    <row r="48" spans="1:7" ht="15" customHeight="1" thickBot="1">
      <c r="B48" s="48" t="s">
        <v>56</v>
      </c>
      <c r="C48" s="48"/>
      <c r="D48" s="26" t="s">
        <v>57</v>
      </c>
      <c r="E48" s="25">
        <v>3000</v>
      </c>
      <c r="F48" s="31">
        <v>1</v>
      </c>
      <c r="G48" s="29">
        <f t="shared" si="0"/>
        <v>3000</v>
      </c>
    </row>
    <row r="49" spans="4:7" ht="29.25" customHeight="1" thickBot="1">
      <c r="E49" s="41" t="s">
        <v>75</v>
      </c>
      <c r="F49" s="42"/>
      <c r="G49" s="43">
        <f>(SUM(G5:G48))*(1+(H3/100))</f>
        <v>50042.5</v>
      </c>
    </row>
    <row r="51" spans="4:7">
      <c r="E51" t="s">
        <v>83</v>
      </c>
      <c r="G51">
        <v>13500</v>
      </c>
    </row>
    <row r="58" spans="4:7">
      <c r="E58" t="s">
        <v>84</v>
      </c>
      <c r="G58">
        <f>SUM(G49:G57)</f>
        <v>63542.5</v>
      </c>
    </row>
    <row r="60" spans="4:7" ht="20.25">
      <c r="D60" s="80"/>
      <c r="E60" s="80" t="s">
        <v>85</v>
      </c>
      <c r="F60" s="80"/>
      <c r="G60" s="80">
        <v>47657</v>
      </c>
    </row>
  </sheetData>
  <mergeCells count="23">
    <mergeCell ref="A3:E3"/>
    <mergeCell ref="A4:E4"/>
    <mergeCell ref="B12:E12"/>
    <mergeCell ref="B13:E13"/>
    <mergeCell ref="B43:C43"/>
    <mergeCell ref="B37:C37"/>
    <mergeCell ref="B38:C38"/>
    <mergeCell ref="B39:C39"/>
    <mergeCell ref="B32:C32"/>
    <mergeCell ref="B35:C35"/>
    <mergeCell ref="B36:C36"/>
    <mergeCell ref="B16:E16"/>
    <mergeCell ref="B24:E24"/>
    <mergeCell ref="B29:D29"/>
    <mergeCell ref="B31:C31"/>
    <mergeCell ref="B48:C48"/>
    <mergeCell ref="B40:C40"/>
    <mergeCell ref="B47:C47"/>
    <mergeCell ref="B45:C45"/>
    <mergeCell ref="B42:C42"/>
    <mergeCell ref="B44:C44"/>
    <mergeCell ref="B41:C41"/>
    <mergeCell ref="B46:C46"/>
  </mergeCells>
  <phoneticPr fontId="2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кровати</vt:lpstr>
      <vt:lpstr>Лист3</vt:lpstr>
      <vt:lpstr>'расчет кровати'!Область_печати</vt:lpstr>
    </vt:vector>
  </TitlesOfParts>
  <Company>Lanta-Star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Шеф</dc:creator>
  <cp:lastModifiedBy>Екатерина</cp:lastModifiedBy>
  <cp:lastPrinted>2012-11-04T11:13:23Z</cp:lastPrinted>
  <dcterms:created xsi:type="dcterms:W3CDTF">2003-05-12T12:40:20Z</dcterms:created>
  <dcterms:modified xsi:type="dcterms:W3CDTF">2013-09-26T07:20:24Z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20A16FE">
    <vt:lpwstr/>
  </property>
  <property fmtid="{D5CDD505-2E9C-101B-9397-08002B2CF9AE}" pid="19" name="IVID17541A01">
    <vt:lpwstr/>
  </property>
  <property fmtid="{D5CDD505-2E9C-101B-9397-08002B2CF9AE}" pid="20" name="IVIDB3114CF">
    <vt:lpwstr/>
  </property>
  <property fmtid="{D5CDD505-2E9C-101B-9397-08002B2CF9AE}" pid="21" name="IVID114B15E8">
    <vt:lpwstr/>
  </property>
  <property fmtid="{D5CDD505-2E9C-101B-9397-08002B2CF9AE}" pid="22" name="IVIDDC18DC74">
    <vt:lpwstr/>
  </property>
  <property fmtid="{D5CDD505-2E9C-101B-9397-08002B2CF9AE}" pid="23" name="IVID1C392747">
    <vt:lpwstr/>
  </property>
  <property fmtid="{D5CDD505-2E9C-101B-9397-08002B2CF9AE}" pid="24" name="IVID1C1C1CCF">
    <vt:lpwstr/>
  </property>
  <property fmtid="{D5CDD505-2E9C-101B-9397-08002B2CF9AE}" pid="25" name="IVIDD3516F7">
    <vt:lpwstr/>
  </property>
  <property fmtid="{D5CDD505-2E9C-101B-9397-08002B2CF9AE}" pid="26" name="IVID8C13CA5">
    <vt:lpwstr/>
  </property>
  <property fmtid="{D5CDD505-2E9C-101B-9397-08002B2CF9AE}" pid="27" name="IVID2D2D1300">
    <vt:lpwstr/>
  </property>
  <property fmtid="{D5CDD505-2E9C-101B-9397-08002B2CF9AE}" pid="28" name="IVIDE2807E8">
    <vt:lpwstr/>
  </property>
  <property fmtid="{D5CDD505-2E9C-101B-9397-08002B2CF9AE}" pid="29" name="IVID1DD01267">
    <vt:lpwstr/>
  </property>
  <property fmtid="{D5CDD505-2E9C-101B-9397-08002B2CF9AE}" pid="30" name="IVID282113D6">
    <vt:lpwstr/>
  </property>
  <property fmtid="{D5CDD505-2E9C-101B-9397-08002B2CF9AE}" pid="31" name="IVIDA09D8754">
    <vt:lpwstr/>
  </property>
  <property fmtid="{D5CDD505-2E9C-101B-9397-08002B2CF9AE}" pid="32" name="IVID18D20A1B">
    <vt:lpwstr/>
  </property>
  <property fmtid="{D5CDD505-2E9C-101B-9397-08002B2CF9AE}" pid="33" name="IVID275C5CD5">
    <vt:lpwstr/>
  </property>
  <property fmtid="{D5CDD505-2E9C-101B-9397-08002B2CF9AE}" pid="34" name="IVID24EE5BD2">
    <vt:lpwstr/>
  </property>
  <property fmtid="{D5CDD505-2E9C-101B-9397-08002B2CF9AE}" pid="35" name="IVID1E6413DD">
    <vt:lpwstr/>
  </property>
  <property fmtid="{D5CDD505-2E9C-101B-9397-08002B2CF9AE}" pid="36" name="IVID17F93332">
    <vt:lpwstr/>
  </property>
  <property fmtid="{D5CDD505-2E9C-101B-9397-08002B2CF9AE}" pid="37" name="IVID366A18EF">
    <vt:lpwstr/>
  </property>
  <property fmtid="{D5CDD505-2E9C-101B-9397-08002B2CF9AE}" pid="38" name="IVIDA8234876">
    <vt:lpwstr/>
  </property>
</Properties>
</file>