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6380" windowHeight="8190" tabRatio="500"/>
  </bookViews>
  <sheets>
    <sheet name="Заказ прайс от 100 тыс" sheetId="1" r:id="rId1"/>
    <sheet name="Прайс лист " sheetId="2" r:id="rId2"/>
  </sheets>
  <definedNames>
    <definedName name="_FilterDatabase_0" localSheetId="0">'Заказ прайс от 100 тыс'!$A$6:$Q$6</definedName>
    <definedName name="_xlnm._FilterDatabase" localSheetId="0">'Заказ прайс от 100 тыс'!$A$6:$Q$6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6" i="1" l="1"/>
  <c r="K16" i="1"/>
  <c r="J16" i="1"/>
  <c r="I16" i="1"/>
  <c r="I15" i="1"/>
  <c r="I16" i="2"/>
  <c r="N208" i="1" l="1"/>
  <c r="N212" i="1"/>
  <c r="N211" i="1"/>
  <c r="N210" i="1"/>
  <c r="N209" i="1"/>
  <c r="K212" i="1" l="1"/>
  <c r="J212" i="1"/>
  <c r="K211" i="1"/>
  <c r="J211" i="1"/>
  <c r="K210" i="1"/>
  <c r="J210" i="1"/>
  <c r="K209" i="1"/>
  <c r="J209" i="1"/>
  <c r="K208" i="1"/>
  <c r="J208" i="1"/>
  <c r="K15" i="1"/>
  <c r="J15" i="1"/>
  <c r="N15" i="1"/>
  <c r="I15" i="2" l="1"/>
  <c r="N96" i="1" l="1"/>
  <c r="N95" i="1"/>
  <c r="N94" i="1"/>
  <c r="N93" i="1"/>
  <c r="N92" i="1"/>
  <c r="N91" i="1"/>
  <c r="K96" i="1"/>
  <c r="K95" i="1"/>
  <c r="K94" i="1"/>
  <c r="K93" i="1"/>
  <c r="K92" i="1"/>
  <c r="K91" i="1"/>
  <c r="J96" i="1"/>
  <c r="J95" i="1"/>
  <c r="J94" i="1"/>
  <c r="J93" i="1"/>
  <c r="J92" i="1"/>
  <c r="J91" i="1"/>
  <c r="I96" i="1"/>
  <c r="I95" i="1"/>
  <c r="I94" i="1"/>
  <c r="I93" i="1"/>
  <c r="I92" i="1"/>
  <c r="I91" i="1"/>
  <c r="N86" i="1" l="1"/>
  <c r="N85" i="1"/>
  <c r="N84" i="1"/>
  <c r="N83" i="1"/>
  <c r="K86" i="1"/>
  <c r="K85" i="1"/>
  <c r="K84" i="1"/>
  <c r="K83" i="1"/>
  <c r="J86" i="1"/>
  <c r="J85" i="1"/>
  <c r="J84" i="1"/>
  <c r="J83" i="1"/>
  <c r="I86" i="1"/>
  <c r="I85" i="1"/>
  <c r="I84" i="1"/>
  <c r="I83" i="1"/>
  <c r="I86" i="2"/>
  <c r="I85" i="2"/>
  <c r="I84" i="2"/>
  <c r="I83" i="2"/>
  <c r="N126" i="1" l="1"/>
  <c r="K126" i="1"/>
  <c r="J126" i="1"/>
  <c r="I126" i="1"/>
  <c r="N122" i="1"/>
  <c r="N121" i="1"/>
  <c r="K122" i="1"/>
  <c r="J122" i="1"/>
  <c r="I122" i="1"/>
  <c r="K121" i="1"/>
  <c r="J121" i="1"/>
  <c r="I121" i="1"/>
  <c r="I126" i="2"/>
  <c r="I122" i="2"/>
  <c r="I121" i="2"/>
  <c r="K90" i="1" l="1"/>
  <c r="K89" i="1"/>
  <c r="K88" i="1"/>
  <c r="J90" i="1"/>
  <c r="J89" i="1"/>
  <c r="J88" i="1"/>
  <c r="I90" i="1"/>
  <c r="I89" i="1"/>
  <c r="I88" i="1"/>
  <c r="N90" i="1"/>
  <c r="N89" i="1"/>
  <c r="N88" i="1"/>
  <c r="N14" i="1" l="1"/>
  <c r="K14" i="1"/>
  <c r="J14" i="1"/>
  <c r="I14" i="1"/>
  <c r="I14" i="2"/>
  <c r="N76" i="1" l="1"/>
  <c r="N75" i="1"/>
  <c r="N74" i="1"/>
  <c r="N73" i="1"/>
  <c r="N71" i="1"/>
  <c r="N70" i="1"/>
  <c r="N69" i="1"/>
  <c r="N197" i="1" l="1"/>
  <c r="K197" i="1"/>
  <c r="J197" i="1"/>
  <c r="I197" i="1"/>
  <c r="N196" i="1"/>
  <c r="K196" i="1"/>
  <c r="J196" i="1"/>
  <c r="I196" i="1"/>
  <c r="I197" i="2"/>
  <c r="I196" i="2"/>
  <c r="I145" i="1" l="1"/>
  <c r="I112" i="1" l="1"/>
  <c r="I111" i="1"/>
  <c r="I206" i="2" l="1"/>
  <c r="I206" i="1"/>
  <c r="I204" i="2"/>
  <c r="I204" i="1"/>
  <c r="I202" i="1"/>
  <c r="I201" i="1"/>
  <c r="I199" i="2"/>
  <c r="I199" i="1"/>
  <c r="I195" i="2"/>
  <c r="I195" i="1"/>
  <c r="I194" i="2"/>
  <c r="I194" i="1"/>
  <c r="J192" i="2"/>
  <c r="J192" i="1" s="1"/>
  <c r="I192" i="2"/>
  <c r="I192" i="1"/>
  <c r="J190" i="2"/>
  <c r="J190" i="1" s="1"/>
  <c r="I190" i="2"/>
  <c r="I190" i="1"/>
  <c r="J184" i="2"/>
  <c r="J184" i="1" s="1"/>
  <c r="I184" i="2"/>
  <c r="I184" i="1"/>
  <c r="I182" i="2"/>
  <c r="I182" i="1"/>
  <c r="I180" i="2"/>
  <c r="I180" i="1"/>
  <c r="I179" i="2"/>
  <c r="I179" i="1"/>
  <c r="I178" i="2"/>
  <c r="I177" i="2"/>
  <c r="I177" i="1"/>
  <c r="I176" i="2"/>
  <c r="I176" i="1"/>
  <c r="I175" i="2"/>
  <c r="I175" i="1"/>
  <c r="K173" i="2"/>
  <c r="K173" i="1" s="1"/>
  <c r="J173" i="2"/>
  <c r="J173" i="1" s="1"/>
  <c r="I173" i="2"/>
  <c r="I173" i="1"/>
  <c r="K172" i="2"/>
  <c r="K172" i="1" s="1"/>
  <c r="J172" i="2"/>
  <c r="J172" i="1" s="1"/>
  <c r="I172" i="2"/>
  <c r="I172" i="1"/>
  <c r="K171" i="2"/>
  <c r="K171" i="1" s="1"/>
  <c r="J171" i="2"/>
  <c r="J171" i="1" s="1"/>
  <c r="I171" i="2"/>
  <c r="I171" i="1"/>
  <c r="K170" i="2"/>
  <c r="K170" i="1" s="1"/>
  <c r="J170" i="2"/>
  <c r="J170" i="1" s="1"/>
  <c r="I170" i="2"/>
  <c r="K169" i="2"/>
  <c r="K169" i="1" s="1"/>
  <c r="J169" i="2"/>
  <c r="J169" i="1" s="1"/>
  <c r="I169" i="2"/>
  <c r="I169" i="1"/>
  <c r="K168" i="2"/>
  <c r="K168" i="1" s="1"/>
  <c r="J168" i="2"/>
  <c r="J168" i="1" s="1"/>
  <c r="I168" i="2"/>
  <c r="I168" i="1"/>
  <c r="K167" i="2"/>
  <c r="K167" i="1" s="1"/>
  <c r="J167" i="2"/>
  <c r="J167" i="1" s="1"/>
  <c r="I167" i="2"/>
  <c r="I167" i="1"/>
  <c r="I165" i="2"/>
  <c r="I165" i="1"/>
  <c r="I161" i="2"/>
  <c r="I159" i="1"/>
  <c r="I157" i="2"/>
  <c r="I157" i="1"/>
  <c r="I155" i="2"/>
  <c r="I155" i="1"/>
  <c r="I153" i="2"/>
  <c r="I153" i="1"/>
  <c r="I151" i="2"/>
  <c r="I151" i="1"/>
  <c r="I150" i="2"/>
  <c r="I150" i="1"/>
  <c r="I149" i="2"/>
  <c r="I147" i="2"/>
  <c r="I147" i="1"/>
  <c r="I145" i="2"/>
  <c r="I144" i="2"/>
  <c r="I143" i="2"/>
  <c r="I143" i="1"/>
  <c r="I142" i="2"/>
  <c r="I142" i="1"/>
  <c r="I141" i="2"/>
  <c r="I141" i="1"/>
  <c r="I140" i="2"/>
  <c r="I140" i="1"/>
  <c r="I136" i="2"/>
  <c r="I136" i="1"/>
  <c r="I135" i="2"/>
  <c r="I135" i="1"/>
  <c r="I134" i="2"/>
  <c r="I134" i="1"/>
  <c r="I133" i="2"/>
  <c r="I133" i="1"/>
  <c r="I132" i="2"/>
  <c r="I132" i="1"/>
  <c r="I130" i="2"/>
  <c r="I130" i="1"/>
  <c r="I129" i="2"/>
  <c r="I128" i="2"/>
  <c r="I128" i="1"/>
  <c r="I125" i="2"/>
  <c r="I124" i="2"/>
  <c r="I124" i="1"/>
  <c r="I120" i="2"/>
  <c r="I120" i="1"/>
  <c r="I119" i="2"/>
  <c r="I119" i="1"/>
  <c r="K117" i="2"/>
  <c r="K117" i="1" s="1"/>
  <c r="J117" i="2"/>
  <c r="J117" i="1" s="1"/>
  <c r="I117" i="2"/>
  <c r="I117" i="1"/>
  <c r="K116" i="2"/>
  <c r="K116" i="1" s="1"/>
  <c r="J116" i="2"/>
  <c r="J116" i="1" s="1"/>
  <c r="I116" i="2"/>
  <c r="I116" i="1"/>
  <c r="K115" i="2"/>
  <c r="K115" i="1" s="1"/>
  <c r="J115" i="2"/>
  <c r="J115" i="1" s="1"/>
  <c r="I115" i="2"/>
  <c r="I115" i="1"/>
  <c r="K114" i="2"/>
  <c r="K114" i="1" s="1"/>
  <c r="J114" i="2"/>
  <c r="J114" i="1" s="1"/>
  <c r="I114" i="2"/>
  <c r="I114" i="1"/>
  <c r="I109" i="2"/>
  <c r="I108" i="2"/>
  <c r="I108" i="1"/>
  <c r="I106" i="2"/>
  <c r="I105" i="2"/>
  <c r="I105" i="1"/>
  <c r="I104" i="2"/>
  <c r="I104" i="1"/>
  <c r="I103" i="2"/>
  <c r="I103" i="1"/>
  <c r="I102" i="2"/>
  <c r="I102" i="1"/>
  <c r="I100" i="2"/>
  <c r="I100" i="1"/>
  <c r="I99" i="2"/>
  <c r="I99" i="1"/>
  <c r="I98" i="2"/>
  <c r="I82" i="2"/>
  <c r="I81" i="2"/>
  <c r="I81" i="1"/>
  <c r="I80" i="2"/>
  <c r="I79" i="2"/>
  <c r="I79" i="1"/>
  <c r="I78" i="2"/>
  <c r="I78" i="1"/>
  <c r="I67" i="2"/>
  <c r="I67" i="1"/>
  <c r="I66" i="2"/>
  <c r="I66" i="1"/>
  <c r="I65" i="2"/>
  <c r="I65" i="1"/>
  <c r="I64" i="2"/>
  <c r="I63" i="2"/>
  <c r="I63" i="1"/>
  <c r="I61" i="2"/>
  <c r="I60" i="2"/>
  <c r="I60" i="1"/>
  <c r="I59" i="2"/>
  <c r="I59" i="1"/>
  <c r="I58" i="2"/>
  <c r="I57" i="2"/>
  <c r="I57" i="1"/>
  <c r="I45" i="2"/>
  <c r="I45" i="1"/>
  <c r="I44" i="2"/>
  <c r="I44" i="1"/>
  <c r="I43" i="2"/>
  <c r="I43" i="1"/>
  <c r="I42" i="2"/>
  <c r="I42" i="1"/>
  <c r="I41" i="2"/>
  <c r="I40" i="2"/>
  <c r="I40" i="1"/>
  <c r="I38" i="2"/>
  <c r="I38" i="1"/>
  <c r="I36" i="2"/>
  <c r="I36" i="1"/>
  <c r="I34" i="2"/>
  <c r="I33" i="2"/>
  <c r="I31" i="1"/>
  <c r="I30" i="1"/>
  <c r="I29" i="1"/>
  <c r="I28" i="1"/>
  <c r="I27" i="1"/>
  <c r="I25" i="1"/>
  <c r="I24" i="1"/>
  <c r="I23" i="1"/>
  <c r="I20" i="2"/>
  <c r="I19" i="2"/>
  <c r="I18" i="2"/>
  <c r="I18" i="1"/>
  <c r="I13" i="2"/>
  <c r="I12" i="2"/>
  <c r="I12" i="1"/>
  <c r="I11" i="2"/>
  <c r="I11" i="1"/>
  <c r="I10" i="2"/>
  <c r="I10" i="1"/>
  <c r="I9" i="2"/>
  <c r="I9" i="1"/>
  <c r="I8" i="2"/>
  <c r="I8" i="1"/>
  <c r="N206" i="1"/>
  <c r="K206" i="1"/>
  <c r="J206" i="1"/>
  <c r="S205" i="1"/>
  <c r="N204" i="1"/>
  <c r="K204" i="1"/>
  <c r="J204" i="1"/>
  <c r="S203" i="1"/>
  <c r="N202" i="1"/>
  <c r="K202" i="1"/>
  <c r="J202" i="1"/>
  <c r="N201" i="1"/>
  <c r="K201" i="1"/>
  <c r="J201" i="1"/>
  <c r="S200" i="1"/>
  <c r="N199" i="1"/>
  <c r="K199" i="1"/>
  <c r="J199" i="1"/>
  <c r="S198" i="1"/>
  <c r="N195" i="1"/>
  <c r="K195" i="1"/>
  <c r="J195" i="1"/>
  <c r="N194" i="1"/>
  <c r="K194" i="1"/>
  <c r="J194" i="1"/>
  <c r="S193" i="1"/>
  <c r="N192" i="1"/>
  <c r="K192" i="1"/>
  <c r="S191" i="1"/>
  <c r="N190" i="1"/>
  <c r="K190" i="1"/>
  <c r="S189" i="1"/>
  <c r="N188" i="1"/>
  <c r="K188" i="1"/>
  <c r="J188" i="1"/>
  <c r="I188" i="1"/>
  <c r="N187" i="1"/>
  <c r="K187" i="1"/>
  <c r="J187" i="1"/>
  <c r="I187" i="1"/>
  <c r="N186" i="1"/>
  <c r="K186" i="1"/>
  <c r="J186" i="1"/>
  <c r="I186" i="1"/>
  <c r="S185" i="1"/>
  <c r="N184" i="1"/>
  <c r="K184" i="1"/>
  <c r="S183" i="1"/>
  <c r="N182" i="1"/>
  <c r="K182" i="1"/>
  <c r="J182" i="1"/>
  <c r="S181" i="1"/>
  <c r="N180" i="1"/>
  <c r="K180" i="1"/>
  <c r="J180" i="1"/>
  <c r="N179" i="1"/>
  <c r="K179" i="1"/>
  <c r="J179" i="1"/>
  <c r="N178" i="1"/>
  <c r="K178" i="1"/>
  <c r="J178" i="1"/>
  <c r="I178" i="1"/>
  <c r="N177" i="1"/>
  <c r="K177" i="1"/>
  <c r="J177" i="1"/>
  <c r="N176" i="1"/>
  <c r="K176" i="1"/>
  <c r="J176" i="1"/>
  <c r="N175" i="1"/>
  <c r="K175" i="1"/>
  <c r="J175" i="1"/>
  <c r="S174" i="1"/>
  <c r="N173" i="1"/>
  <c r="N172" i="1"/>
  <c r="N171" i="1"/>
  <c r="N170" i="1"/>
  <c r="I170" i="1"/>
  <c r="N169" i="1"/>
  <c r="N168" i="1"/>
  <c r="N167" i="1"/>
  <c r="S166" i="1"/>
  <c r="N165" i="1"/>
  <c r="K165" i="1"/>
  <c r="J165" i="1"/>
  <c r="S164" i="1"/>
  <c r="N163" i="1"/>
  <c r="K163" i="1"/>
  <c r="J163" i="1"/>
  <c r="I163" i="1"/>
  <c r="S162" i="1"/>
  <c r="N161" i="1"/>
  <c r="K161" i="1"/>
  <c r="J161" i="1"/>
  <c r="I161" i="1"/>
  <c r="S160" i="1"/>
  <c r="N159" i="1"/>
  <c r="K159" i="1"/>
  <c r="J159" i="1"/>
  <c r="S158" i="1"/>
  <c r="N157" i="1"/>
  <c r="K157" i="1"/>
  <c r="J157" i="1"/>
  <c r="S156" i="1"/>
  <c r="N155" i="1"/>
  <c r="K155" i="1"/>
  <c r="J155" i="1"/>
  <c r="S154" i="1"/>
  <c r="N153" i="1"/>
  <c r="K153" i="1"/>
  <c r="J153" i="1"/>
  <c r="S152" i="1"/>
  <c r="N151" i="1"/>
  <c r="K151" i="1"/>
  <c r="J151" i="1"/>
  <c r="N150" i="1"/>
  <c r="K150" i="1"/>
  <c r="J150" i="1"/>
  <c r="N149" i="1"/>
  <c r="K149" i="1"/>
  <c r="J149" i="1"/>
  <c r="I149" i="1"/>
  <c r="S148" i="1"/>
  <c r="N147" i="1"/>
  <c r="K147" i="1"/>
  <c r="J147" i="1"/>
  <c r="S146" i="1"/>
  <c r="N145" i="1"/>
  <c r="K145" i="1"/>
  <c r="J145" i="1"/>
  <c r="N144" i="1"/>
  <c r="K144" i="1"/>
  <c r="J144" i="1"/>
  <c r="I144" i="1"/>
  <c r="N143" i="1"/>
  <c r="K143" i="1"/>
  <c r="J143" i="1"/>
  <c r="N142" i="1"/>
  <c r="K142" i="1"/>
  <c r="J142" i="1"/>
  <c r="N141" i="1"/>
  <c r="K141" i="1"/>
  <c r="J141" i="1"/>
  <c r="N140" i="1"/>
  <c r="K140" i="1"/>
  <c r="J140" i="1"/>
  <c r="S139" i="1"/>
  <c r="N138" i="1"/>
  <c r="K138" i="1"/>
  <c r="J138" i="1"/>
  <c r="I138" i="1"/>
  <c r="S137" i="1"/>
  <c r="N136" i="1"/>
  <c r="K136" i="1"/>
  <c r="J136" i="1"/>
  <c r="N135" i="1"/>
  <c r="K135" i="1"/>
  <c r="J135" i="1"/>
  <c r="N134" i="1"/>
  <c r="K134" i="1"/>
  <c r="J134" i="1"/>
  <c r="N133" i="1"/>
  <c r="K133" i="1"/>
  <c r="J133" i="1"/>
  <c r="N132" i="1"/>
  <c r="K132" i="1"/>
  <c r="J132" i="1"/>
  <c r="S131" i="1"/>
  <c r="N130" i="1"/>
  <c r="K130" i="1"/>
  <c r="J130" i="1"/>
  <c r="N129" i="1"/>
  <c r="K129" i="1"/>
  <c r="J129" i="1"/>
  <c r="I129" i="1"/>
  <c r="N128" i="1"/>
  <c r="K128" i="1"/>
  <c r="J128" i="1"/>
  <c r="S127" i="1"/>
  <c r="N125" i="1"/>
  <c r="K125" i="1"/>
  <c r="J125" i="1"/>
  <c r="I125" i="1"/>
  <c r="N124" i="1"/>
  <c r="K124" i="1"/>
  <c r="J124" i="1"/>
  <c r="S123" i="1"/>
  <c r="N120" i="1"/>
  <c r="K120" i="1"/>
  <c r="J120" i="1"/>
  <c r="N119" i="1"/>
  <c r="K119" i="1"/>
  <c r="J119" i="1"/>
  <c r="S118" i="1"/>
  <c r="N117" i="1"/>
  <c r="N116" i="1"/>
  <c r="N115" i="1"/>
  <c r="N114" i="1"/>
  <c r="S113" i="1"/>
  <c r="N112" i="1"/>
  <c r="N111" i="1"/>
  <c r="N109" i="1"/>
  <c r="K109" i="1"/>
  <c r="J109" i="1"/>
  <c r="I109" i="1"/>
  <c r="N108" i="1"/>
  <c r="K108" i="1"/>
  <c r="J108" i="1"/>
  <c r="S107" i="1"/>
  <c r="N106" i="1"/>
  <c r="K106" i="1"/>
  <c r="J106" i="1"/>
  <c r="I106" i="1"/>
  <c r="N105" i="1"/>
  <c r="K105" i="1"/>
  <c r="J105" i="1"/>
  <c r="N104" i="1"/>
  <c r="K104" i="1"/>
  <c r="J104" i="1"/>
  <c r="N103" i="1"/>
  <c r="K103" i="1"/>
  <c r="J103" i="1"/>
  <c r="N102" i="1"/>
  <c r="K102" i="1"/>
  <c r="J102" i="1"/>
  <c r="S101" i="1"/>
  <c r="N100" i="1"/>
  <c r="K100" i="1"/>
  <c r="J100" i="1"/>
  <c r="N99" i="1"/>
  <c r="K99" i="1"/>
  <c r="J99" i="1"/>
  <c r="N98" i="1"/>
  <c r="K98" i="1"/>
  <c r="J98" i="1"/>
  <c r="I98" i="1"/>
  <c r="S87" i="1"/>
  <c r="N82" i="1"/>
  <c r="K82" i="1"/>
  <c r="J82" i="1"/>
  <c r="I82" i="1"/>
  <c r="N81" i="1"/>
  <c r="K81" i="1"/>
  <c r="J81" i="1"/>
  <c r="N80" i="1"/>
  <c r="K80" i="1"/>
  <c r="J80" i="1"/>
  <c r="I80" i="1"/>
  <c r="N79" i="1"/>
  <c r="K79" i="1"/>
  <c r="J79" i="1"/>
  <c r="N78" i="1"/>
  <c r="K78" i="1"/>
  <c r="J78" i="1"/>
  <c r="S77" i="1"/>
  <c r="N67" i="1"/>
  <c r="K67" i="1"/>
  <c r="J67" i="1"/>
  <c r="N66" i="1"/>
  <c r="K66" i="1"/>
  <c r="J66" i="1"/>
  <c r="N65" i="1"/>
  <c r="K65" i="1"/>
  <c r="J65" i="1"/>
  <c r="N64" i="1"/>
  <c r="K64" i="1"/>
  <c r="J64" i="1"/>
  <c r="I64" i="1"/>
  <c r="N63" i="1"/>
  <c r="K63" i="1"/>
  <c r="J63" i="1"/>
  <c r="S62" i="1"/>
  <c r="N61" i="1"/>
  <c r="K61" i="1"/>
  <c r="J61" i="1"/>
  <c r="I61" i="1"/>
  <c r="N60" i="1"/>
  <c r="K60" i="1"/>
  <c r="J60" i="1"/>
  <c r="N59" i="1"/>
  <c r="K59" i="1"/>
  <c r="J59" i="1"/>
  <c r="N58" i="1"/>
  <c r="K58" i="1"/>
  <c r="J58" i="1"/>
  <c r="I58" i="1"/>
  <c r="N57" i="1"/>
  <c r="K57" i="1"/>
  <c r="J57" i="1"/>
  <c r="S56" i="1"/>
  <c r="N55" i="1"/>
  <c r="K55" i="1"/>
  <c r="J55" i="1"/>
  <c r="I55" i="1"/>
  <c r="N54" i="1"/>
  <c r="K54" i="1"/>
  <c r="J54" i="1"/>
  <c r="I54" i="1"/>
  <c r="N52" i="1"/>
  <c r="K52" i="1"/>
  <c r="J52" i="1"/>
  <c r="I52" i="1"/>
  <c r="N51" i="1"/>
  <c r="K51" i="1"/>
  <c r="J51" i="1"/>
  <c r="I51" i="1"/>
  <c r="N50" i="1"/>
  <c r="K50" i="1"/>
  <c r="J50" i="1"/>
  <c r="I50" i="1"/>
  <c r="N49" i="1"/>
  <c r="K49" i="1"/>
  <c r="J49" i="1"/>
  <c r="I49" i="1"/>
  <c r="N48" i="1"/>
  <c r="K48" i="1"/>
  <c r="J48" i="1"/>
  <c r="I48" i="1"/>
  <c r="N47" i="1"/>
  <c r="K47" i="1"/>
  <c r="J47" i="1"/>
  <c r="I47" i="1"/>
  <c r="S46" i="1"/>
  <c r="N45" i="1"/>
  <c r="K45" i="1"/>
  <c r="J45" i="1"/>
  <c r="N44" i="1"/>
  <c r="K44" i="1"/>
  <c r="J44" i="1"/>
  <c r="N43" i="1"/>
  <c r="K43" i="1"/>
  <c r="J43" i="1"/>
  <c r="N42" i="1"/>
  <c r="K42" i="1"/>
  <c r="J42" i="1"/>
  <c r="N41" i="1"/>
  <c r="K41" i="1"/>
  <c r="J41" i="1"/>
  <c r="I41" i="1"/>
  <c r="N40" i="1"/>
  <c r="K40" i="1"/>
  <c r="J40" i="1"/>
  <c r="S39" i="1"/>
  <c r="N38" i="1"/>
  <c r="K38" i="1"/>
  <c r="J38" i="1"/>
  <c r="S37" i="1"/>
  <c r="N36" i="1"/>
  <c r="K36" i="1"/>
  <c r="J36" i="1"/>
  <c r="S35" i="1"/>
  <c r="N34" i="1"/>
  <c r="K34" i="1"/>
  <c r="J34" i="1"/>
  <c r="I34" i="1"/>
  <c r="N33" i="1"/>
  <c r="K33" i="1"/>
  <c r="J33" i="1"/>
  <c r="I33" i="1"/>
  <c r="S32" i="1"/>
  <c r="N31" i="1"/>
  <c r="K31" i="1"/>
  <c r="J31" i="1"/>
  <c r="N30" i="1"/>
  <c r="K30" i="1"/>
  <c r="J30" i="1"/>
  <c r="N29" i="1"/>
  <c r="K29" i="1"/>
  <c r="J29" i="1"/>
  <c r="N28" i="1"/>
  <c r="K28" i="1"/>
  <c r="J28" i="1"/>
  <c r="N27" i="1"/>
  <c r="K27" i="1"/>
  <c r="J27" i="1"/>
  <c r="S26" i="1"/>
  <c r="N25" i="1"/>
  <c r="K25" i="1"/>
  <c r="J25" i="1"/>
  <c r="N24" i="1"/>
  <c r="K24" i="1"/>
  <c r="J24" i="1"/>
  <c r="N23" i="1"/>
  <c r="K23" i="1"/>
  <c r="J23" i="1"/>
  <c r="N22" i="1"/>
  <c r="K22" i="1"/>
  <c r="J22" i="1"/>
  <c r="I22" i="1"/>
  <c r="S21" i="1"/>
  <c r="N20" i="1"/>
  <c r="K20" i="1"/>
  <c r="J20" i="1"/>
  <c r="I20" i="1"/>
  <c r="N19" i="1"/>
  <c r="K19" i="1"/>
  <c r="J19" i="1"/>
  <c r="I19" i="1"/>
  <c r="N18" i="1"/>
  <c r="K18" i="1"/>
  <c r="J18" i="1"/>
  <c r="S17" i="1"/>
  <c r="N13" i="1"/>
  <c r="K13" i="1"/>
  <c r="J13" i="1"/>
  <c r="I13" i="1"/>
  <c r="N12" i="1"/>
  <c r="K12" i="1"/>
  <c r="J12" i="1"/>
  <c r="N11" i="1"/>
  <c r="K11" i="1"/>
  <c r="J11" i="1"/>
  <c r="N10" i="1"/>
  <c r="K10" i="1"/>
  <c r="J10" i="1"/>
  <c r="N9" i="1"/>
  <c r="K9" i="1"/>
  <c r="J9" i="1"/>
  <c r="N8" i="1"/>
  <c r="K8" i="1"/>
  <c r="J8" i="1"/>
  <c r="Q6" i="1"/>
  <c r="Q4" i="1"/>
  <c r="K4" i="1" l="1"/>
  <c r="S130" i="1"/>
  <c r="S98" i="1"/>
  <c r="S40" i="1"/>
  <c r="S115" i="1"/>
  <c r="S142" i="1"/>
  <c r="S149" i="1"/>
  <c r="S106" i="1"/>
  <c r="S109" i="1"/>
  <c r="S199" i="1"/>
  <c r="S9" i="1"/>
  <c r="S67" i="1"/>
  <c r="S120" i="1"/>
  <c r="S124" i="1"/>
  <c r="S19" i="1"/>
  <c r="S33" i="1"/>
  <c r="S34" i="1"/>
  <c r="S38" i="1"/>
  <c r="S63" i="1"/>
  <c r="S165" i="1"/>
  <c r="S170" i="1"/>
  <c r="S57" i="1"/>
  <c r="S59" i="1"/>
  <c r="S12" i="1"/>
  <c r="S145" i="1"/>
  <c r="S161" i="1"/>
  <c r="S28" i="1"/>
  <c r="S54" i="1"/>
  <c r="S58" i="1"/>
  <c r="S153" i="1"/>
  <c r="S13" i="1"/>
  <c r="S20" i="1"/>
  <c r="S177" i="1"/>
  <c r="S8" i="1"/>
  <c r="S173" i="1"/>
  <c r="S11" i="1"/>
  <c r="S163" i="1"/>
  <c r="S178" i="1"/>
  <c r="S30" i="1"/>
  <c r="S42" i="1"/>
  <c r="S157" i="1"/>
  <c r="S24" i="1"/>
  <c r="S81" i="1"/>
  <c r="S99" i="1"/>
  <c r="S119" i="1"/>
  <c r="S129" i="1"/>
  <c r="S132" i="1"/>
  <c r="S134" i="1"/>
  <c r="S141" i="1"/>
  <c r="S22" i="1"/>
  <c r="S31" i="1"/>
  <c r="S45" i="1"/>
  <c r="S64" i="1"/>
  <c r="S65" i="1"/>
  <c r="S102" i="1"/>
  <c r="S194" i="1"/>
  <c r="S25" i="1"/>
  <c r="S79" i="1"/>
  <c r="S100" i="1"/>
  <c r="S103" i="1"/>
  <c r="S133" i="1"/>
  <c r="S140" i="1"/>
  <c r="S150" i="1"/>
  <c r="S175" i="1"/>
  <c r="S190" i="1"/>
  <c r="S169" i="1"/>
  <c r="S125" i="1"/>
  <c r="S36" i="1"/>
  <c r="S61" i="1"/>
  <c r="S135" i="1"/>
  <c r="S138" i="1"/>
  <c r="S171" i="1"/>
  <c r="S179" i="1"/>
  <c r="S195" i="1"/>
  <c r="S18" i="1"/>
  <c r="S55" i="1"/>
  <c r="S186" i="1"/>
  <c r="S29" i="1"/>
  <c r="S104" i="1"/>
  <c r="S114" i="1"/>
  <c r="S43" i="1"/>
  <c r="S44" i="1"/>
  <c r="S201" i="1"/>
  <c r="S204" i="1"/>
  <c r="S27" i="1"/>
  <c r="S78" i="1"/>
  <c r="S80" i="1"/>
  <c r="S105" i="1"/>
  <c r="S128" i="1"/>
  <c r="S10" i="1"/>
  <c r="S23" i="1"/>
  <c r="S168" i="1"/>
  <c r="S182" i="1"/>
  <c r="S41" i="1"/>
  <c r="S66" i="1"/>
  <c r="S147" i="1"/>
  <c r="S155" i="1"/>
  <c r="S184" i="1"/>
  <c r="S192" i="1"/>
  <c r="S206" i="1"/>
  <c r="S60" i="1"/>
  <c r="S108" i="1"/>
  <c r="S116" i="1"/>
  <c r="S117" i="1"/>
  <c r="S136" i="1"/>
  <c r="S143" i="1"/>
  <c r="S144" i="1"/>
  <c r="S151" i="1"/>
  <c r="S159" i="1"/>
  <c r="S167" i="1"/>
  <c r="S172" i="1"/>
  <c r="S176" i="1"/>
  <c r="S180" i="1"/>
  <c r="S187" i="1"/>
  <c r="S188" i="1"/>
  <c r="S202" i="1"/>
  <c r="S6" i="1" l="1"/>
  <c r="L4" i="1" s="1"/>
</calcChain>
</file>

<file path=xl/sharedStrings.xml><?xml version="1.0" encoding="utf-8"?>
<sst xmlns="http://schemas.openxmlformats.org/spreadsheetml/2006/main" count="792" uniqueCount="176">
  <si>
    <t>Сайт:</t>
  </si>
  <si>
    <t>cybermass.ru</t>
  </si>
  <si>
    <t>E-mail:</t>
  </si>
  <si>
    <t>info@cybermass.ru</t>
  </si>
  <si>
    <t>ВАША ВЫГОДА</t>
  </si>
  <si>
    <t>Телефон оптового отдела:</t>
  </si>
  <si>
    <t>8 ( 800 ) 550-60-14</t>
  </si>
  <si>
    <t>Итого стоимость:</t>
  </si>
  <si>
    <t>Итого вес кг:</t>
  </si>
  <si>
    <t>Наименование</t>
  </si>
  <si>
    <t xml:space="preserve">Объем коробки, м </t>
  </si>
  <si>
    <t>Вес нетто</t>
  </si>
  <si>
    <t>Штрих Код товара</t>
  </si>
  <si>
    <t>Фото товара</t>
  </si>
  <si>
    <t>Кол-во ед. в коробке</t>
  </si>
  <si>
    <t>Размер ед-цы товара ( Д*В*Ш)</t>
  </si>
  <si>
    <t>Вкусы</t>
  </si>
  <si>
    <t>Цена при закупке от 100 тыс.</t>
  </si>
  <si>
    <t>Минимальная розничная цена</t>
  </si>
  <si>
    <t>Рекомендуемая розничная цена</t>
  </si>
  <si>
    <t>Заказ в коробках</t>
  </si>
  <si>
    <t>Заказ штуках</t>
  </si>
  <si>
    <t>Итого заказ в штуках</t>
  </si>
  <si>
    <r>
      <rPr>
        <b/>
        <sz val="10"/>
        <color rgb="FF000000"/>
        <rFont val="Gotham Pro"/>
        <charset val="204"/>
      </rPr>
      <t>Итого вес м</t>
    </r>
    <r>
      <rPr>
        <b/>
        <vertAlign val="superscript"/>
        <sz val="10"/>
        <color rgb="FF000000"/>
        <rFont val="Gotham Pro"/>
        <charset val="204"/>
      </rPr>
      <t>3</t>
    </r>
    <r>
      <rPr>
        <b/>
        <sz val="10"/>
        <color rgb="FF000000"/>
        <rFont val="Gotham Pro"/>
        <charset val="204"/>
      </rPr>
      <t xml:space="preserve">: </t>
    </r>
  </si>
  <si>
    <t>WHEY Protein</t>
  </si>
  <si>
    <t>В225*Диаметр149</t>
  </si>
  <si>
    <t>Двойной шоколад</t>
  </si>
  <si>
    <t>Вишня-шоколад</t>
  </si>
  <si>
    <t>Кокос</t>
  </si>
  <si>
    <t>Фисташка</t>
  </si>
  <si>
    <t>Орех-шоколад</t>
  </si>
  <si>
    <t>Банан-клубника</t>
  </si>
  <si>
    <t>ISOLATE Whey protein</t>
  </si>
  <si>
    <t>Мороженое</t>
  </si>
  <si>
    <t>Шоколад</t>
  </si>
  <si>
    <t>29,5*24*14</t>
  </si>
  <si>
    <t>Ваниль</t>
  </si>
  <si>
    <t>Моккачино</t>
  </si>
  <si>
    <t>Печенье-крем</t>
  </si>
  <si>
    <r>
      <rPr>
        <b/>
        <sz val="12"/>
        <color rgb="FF000000"/>
        <rFont val="Gotham Pro"/>
        <charset val="204"/>
      </rPr>
      <t>Protein SMOOTHIE</t>
    </r>
    <r>
      <rPr>
        <b/>
        <sz val="12"/>
        <color rgb="FFFF0000"/>
        <rFont val="Gotham Pro"/>
        <charset val="204"/>
      </rPr>
      <t xml:space="preserve"> </t>
    </r>
  </si>
  <si>
    <t>Банан</t>
  </si>
  <si>
    <t>В225*Диаметр150</t>
  </si>
  <si>
    <t>Дыня</t>
  </si>
  <si>
    <t>В225*Диаметр151</t>
  </si>
  <si>
    <t>Клубника</t>
  </si>
  <si>
    <t>В225*Диаметр152</t>
  </si>
  <si>
    <t>Молочный шоколад</t>
  </si>
  <si>
    <t>В225*Диаметр153</t>
  </si>
  <si>
    <t>Черника</t>
  </si>
  <si>
    <t xml:space="preserve">  VEGAN Protein </t>
  </si>
  <si>
    <t>Сливочная Карамель</t>
  </si>
  <si>
    <r>
      <rPr>
        <b/>
        <sz val="12"/>
        <color rgb="FF000000"/>
        <rFont val="Gotham Pro"/>
        <charset val="1"/>
      </rPr>
      <t>Beef protein cocktail</t>
    </r>
    <r>
      <rPr>
        <b/>
        <sz val="12"/>
        <color rgb="FFFF0000"/>
        <rFont val="Gotham Pro"/>
        <charset val="204"/>
      </rPr>
      <t xml:space="preserve"> </t>
    </r>
  </si>
  <si>
    <t>Шоколад-Орех</t>
  </si>
  <si>
    <t xml:space="preserve">Еgg protein cocktail </t>
  </si>
  <si>
    <t>Multi Protein</t>
  </si>
  <si>
    <t>Малина</t>
  </si>
  <si>
    <t>23,5*33*12</t>
  </si>
  <si>
    <t>Ананас</t>
  </si>
  <si>
    <t>Нейтральный</t>
  </si>
  <si>
    <t>39,5*46*14</t>
  </si>
  <si>
    <t>Gainer ( MASS )</t>
  </si>
  <si>
    <t>Gainer+Creatine</t>
  </si>
  <si>
    <t>24*33,5*11,5</t>
  </si>
  <si>
    <t>Pre-work</t>
  </si>
  <si>
    <t>В122*Диаметр90</t>
  </si>
  <si>
    <t>Экзотик</t>
  </si>
  <si>
    <t>В193*Диаметр 65</t>
  </si>
  <si>
    <t xml:space="preserve">Guarana                               </t>
  </si>
  <si>
    <t>Дикая ягода</t>
  </si>
  <si>
    <t>Черная смородина</t>
  </si>
  <si>
    <t>Вишня</t>
  </si>
  <si>
    <t>Гуарана</t>
  </si>
  <si>
    <t>В186*Диаметр 95</t>
  </si>
  <si>
    <t>Мохито</t>
  </si>
  <si>
    <t>Яблоко-виноград</t>
  </si>
  <si>
    <t>Апельсин</t>
  </si>
  <si>
    <t>Лесные ягоды</t>
  </si>
  <si>
    <t>BCAA + Glutamine</t>
  </si>
  <si>
    <t>Фруктовый пунш</t>
  </si>
  <si>
    <t>Лайм-клубника</t>
  </si>
  <si>
    <t>BCAA Express</t>
  </si>
  <si>
    <t>Виноград</t>
  </si>
  <si>
    <t>Дюшес</t>
  </si>
  <si>
    <t>Кола</t>
  </si>
  <si>
    <t>Лимон-лайм</t>
  </si>
  <si>
    <t>В115*Диаметр71</t>
  </si>
  <si>
    <t>BCAA 2:1:1</t>
  </si>
  <si>
    <t>17*23*8</t>
  </si>
  <si>
    <t>Яблоко</t>
  </si>
  <si>
    <t>Без вкуса</t>
  </si>
  <si>
    <t>Glutamine</t>
  </si>
  <si>
    <t>17*21*8</t>
  </si>
  <si>
    <t>Creatine</t>
  </si>
  <si>
    <t>80*209*80</t>
  </si>
  <si>
    <t xml:space="preserve">FAT burner men  </t>
  </si>
  <si>
    <t>Energy men</t>
  </si>
  <si>
    <t xml:space="preserve">Tribuster </t>
  </si>
  <si>
    <t>SLIM CORE</t>
  </si>
  <si>
    <t xml:space="preserve">Collagen PEPTIDE &amp; Q10 </t>
  </si>
  <si>
    <t>Energy women</t>
  </si>
  <si>
    <t xml:space="preserve">L-Carnitine                                              </t>
  </si>
  <si>
    <t>L-Carnitine powder</t>
  </si>
  <si>
    <t>L-Carnitine</t>
  </si>
  <si>
    <t>Caffein</t>
  </si>
  <si>
    <t xml:space="preserve">Muscule Pump </t>
  </si>
  <si>
    <t>Манго</t>
  </si>
  <si>
    <t>LIPO PRO</t>
  </si>
  <si>
    <t>Yohimbe</t>
  </si>
  <si>
    <t>Манго-маракуйя</t>
  </si>
  <si>
    <t>Joint support</t>
  </si>
  <si>
    <t xml:space="preserve">ARTHRO COMPLEX </t>
  </si>
  <si>
    <t xml:space="preserve">Виноград </t>
  </si>
  <si>
    <t>ZMA Mg+Zn+B6</t>
  </si>
  <si>
    <t>ААKG Arginine</t>
  </si>
  <si>
    <t>Цена при закупке от 100 000 руб.</t>
  </si>
  <si>
    <t>Цена для Ключевых Клиентов</t>
  </si>
  <si>
    <t>908 г</t>
  </si>
  <si>
    <t>840 г</t>
  </si>
  <si>
    <t>800 г</t>
  </si>
  <si>
    <t>750 г</t>
  </si>
  <si>
    <t xml:space="preserve">Beef protein cocktail </t>
  </si>
  <si>
    <t>1200 г</t>
  </si>
  <si>
    <t>1000 г</t>
  </si>
  <si>
    <t>2270 г</t>
  </si>
  <si>
    <t>1500 г</t>
  </si>
  <si>
    <t>4540 г</t>
  </si>
  <si>
    <t xml:space="preserve">200 г </t>
  </si>
  <si>
    <t>500 мл</t>
  </si>
  <si>
    <t xml:space="preserve">Guarana </t>
  </si>
  <si>
    <t>600 г</t>
  </si>
  <si>
    <t>220 г</t>
  </si>
  <si>
    <t>120 капсул</t>
  </si>
  <si>
    <t>300 г</t>
  </si>
  <si>
    <t>200 г</t>
  </si>
  <si>
    <t>100 капсул</t>
  </si>
  <si>
    <t xml:space="preserve">L-Carnitine                                             </t>
  </si>
  <si>
    <t>120 г</t>
  </si>
  <si>
    <t>90 капсул</t>
  </si>
  <si>
    <r>
      <rPr>
        <b/>
        <sz val="12"/>
        <color rgb="FF000000"/>
        <rFont val="Gotham Pro"/>
        <charset val="1"/>
      </rPr>
      <t xml:space="preserve">ARTHRO COMPLEX </t>
    </r>
    <r>
      <rPr>
        <b/>
        <sz val="12"/>
        <color rgb="FFFF0000"/>
        <rFont val="Gotham Pro"/>
        <charset val="204"/>
      </rPr>
      <t xml:space="preserve"> </t>
    </r>
  </si>
  <si>
    <t>240 г</t>
  </si>
  <si>
    <r>
      <t xml:space="preserve">Protein MUFFINS </t>
    </r>
    <r>
      <rPr>
        <b/>
        <sz val="12"/>
        <color rgb="FFFF0000"/>
        <rFont val="Gotham Pro"/>
        <charset val="204"/>
      </rPr>
      <t>Новинка!</t>
    </r>
  </si>
  <si>
    <t>500 г</t>
  </si>
  <si>
    <t>В162*Диаметр114</t>
  </si>
  <si>
    <t>Шоколад-Вишня</t>
  </si>
  <si>
    <t>Медовая дыня</t>
  </si>
  <si>
    <r>
      <t xml:space="preserve">Protein PANCAKES </t>
    </r>
    <r>
      <rPr>
        <b/>
        <sz val="12"/>
        <color rgb="FFFF0000"/>
        <rFont val="Gotham Pro"/>
        <charset val="204"/>
      </rPr>
      <t>Новинка!</t>
    </r>
  </si>
  <si>
    <t>Творог</t>
  </si>
  <si>
    <t>Клубника-банан</t>
  </si>
  <si>
    <t>Collagen</t>
  </si>
  <si>
    <t xml:space="preserve">BCAA  2:1:1 </t>
  </si>
  <si>
    <t>Soy</t>
  </si>
  <si>
    <t xml:space="preserve">Casein </t>
  </si>
  <si>
    <t>Casein</t>
  </si>
  <si>
    <t>3000 г</t>
  </si>
  <si>
    <r>
      <t xml:space="preserve">Gainer ( MASS ) </t>
    </r>
    <r>
      <rPr>
        <b/>
        <sz val="12"/>
        <color rgb="FFFF0000"/>
        <rFont val="Gotham Pro"/>
        <charset val="204"/>
      </rPr>
      <t>Новинка!</t>
    </r>
  </si>
  <si>
    <t>Банаа</t>
  </si>
  <si>
    <t>Pre-work Liquid</t>
  </si>
  <si>
    <t>В225*Диаметр230</t>
  </si>
  <si>
    <r>
      <t xml:space="preserve">Gainer ( MASS ) </t>
    </r>
    <r>
      <rPr>
        <b/>
        <sz val="12"/>
        <color rgb="FFFF0000"/>
        <rFont val="Gotham Pro"/>
        <charset val="204"/>
      </rPr>
      <t>Добавлены новые вкусы!</t>
    </r>
  </si>
  <si>
    <t xml:space="preserve">  VEGAN Protein</t>
  </si>
  <si>
    <t>Печенье-сливки</t>
  </si>
  <si>
    <t>Банан-сливки</t>
  </si>
  <si>
    <t>Цены актуальны с 14.01.2020 г.</t>
  </si>
  <si>
    <r>
      <t xml:space="preserve">WHEY Protein  </t>
    </r>
    <r>
      <rPr>
        <b/>
        <sz val="12"/>
        <color rgb="FFFF0000"/>
        <rFont val="Gotham Pro"/>
        <charset val="204"/>
      </rPr>
      <t>Добавлены новые вкусы!</t>
    </r>
  </si>
  <si>
    <t>Isotonic Classic</t>
  </si>
  <si>
    <t>Isotonic Power</t>
  </si>
  <si>
    <r>
      <t xml:space="preserve">JAM </t>
    </r>
    <r>
      <rPr>
        <b/>
        <sz val="12"/>
        <color rgb="FFFF0000"/>
        <rFont val="Gotham Pro"/>
        <charset val="204"/>
      </rPr>
      <t>Новинка!</t>
    </r>
  </si>
  <si>
    <t>72*82*72</t>
  </si>
  <si>
    <t>Абрикос</t>
  </si>
  <si>
    <t>Ананас-абрикос-киви</t>
  </si>
  <si>
    <t>Апельсин-лимон-облепиха-имбирь</t>
  </si>
  <si>
    <t>Черника-клубника</t>
  </si>
  <si>
    <t>250 г</t>
  </si>
  <si>
    <t>кратно коробкам</t>
  </si>
  <si>
    <r>
      <t xml:space="preserve">JAM </t>
    </r>
    <r>
      <rPr>
        <b/>
        <sz val="12"/>
        <color rgb="FFFF0000"/>
        <rFont val="Gotham Pro"/>
        <charset val="204"/>
      </rPr>
      <t>Новинка!              Отгрузка кратно коробкам  (1 кор = 6шт)</t>
    </r>
  </si>
  <si>
    <t>Черника-сливки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</si>
</sst>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[$₽-419]_-;\-* #,##0.00[$₽-419]_-;_-* \-??[$₽-419]_-;_-@_-"/>
    <numFmt numFmtId="165" formatCode="_-* #,##0.00\ [$₽-419]_-;\-* #,##0.00\ [$₽-419]_-;_-* \-??\ [$₽-419]_-;_-@_-"/>
    <numFmt numFmtId="166" formatCode="0.00,&quot;кг&quot;"/>
    <numFmt numFmtId="167" formatCode="0.000"/>
    <numFmt numFmtId="168" formatCode="0;[Red]0"/>
    <numFmt numFmtId="169" formatCode="0.00;[Red]0.00"/>
  </numFmts>
  <fonts count="26">
    <font>
      <sz val="11"/>
      <color rgb="FF00000A"/>
      <name val="Calibri"/>
      <family val="2"/>
      <charset val="1"/>
    </font>
    <font>
      <b/>
      <sz val="14"/>
      <color rgb="FF000000"/>
      <name val="Gotham Pro"/>
      <charset val="1"/>
    </font>
    <font>
      <b/>
      <sz val="10"/>
      <color rgb="FF000000"/>
      <name val="Gotham Pro"/>
      <charset val="1"/>
    </font>
    <font>
      <sz val="10"/>
      <color rgb="FF000000"/>
      <name val="Gotham Pro"/>
      <charset val="1"/>
    </font>
    <font>
      <b/>
      <sz val="12"/>
      <color rgb="FF000000"/>
      <name val="Gotham Pro"/>
      <charset val="1"/>
    </font>
    <font>
      <sz val="12"/>
      <color rgb="FF000000"/>
      <name val="Calibri"/>
      <family val="2"/>
      <charset val="1"/>
    </font>
    <font>
      <u/>
      <sz val="10"/>
      <color rgb="FF0000FF"/>
      <name val="Calibri"/>
      <family val="2"/>
      <charset val="204"/>
    </font>
    <font>
      <u/>
      <sz val="12"/>
      <color rgb="FF0000FF"/>
      <name val="Calibri"/>
      <family val="2"/>
      <charset val="204"/>
    </font>
    <font>
      <b/>
      <sz val="11"/>
      <color rgb="FFFF0000"/>
      <name val="Gotham Pro"/>
      <charset val="204"/>
    </font>
    <font>
      <sz val="11"/>
      <color rgb="FFFF0000"/>
      <name val="Calibri"/>
      <family val="2"/>
      <charset val="1"/>
    </font>
    <font>
      <b/>
      <sz val="10"/>
      <color rgb="FF000000"/>
      <name val="Gotham Pro"/>
      <charset val="204"/>
    </font>
    <font>
      <b/>
      <vertAlign val="superscript"/>
      <sz val="10"/>
      <color rgb="FF000000"/>
      <name val="Gotham Pro"/>
      <charset val="204"/>
    </font>
    <font>
      <sz val="10"/>
      <color rgb="FF000000"/>
      <name val="Calibri"/>
      <family val="2"/>
      <charset val="1"/>
    </font>
    <font>
      <i/>
      <sz val="11"/>
      <color rgb="FF7F7F7F"/>
      <name val="Calibri"/>
      <family val="2"/>
      <charset val="204"/>
    </font>
    <font>
      <i/>
      <sz val="10"/>
      <color rgb="FF7F7F7F"/>
      <name val="Calibri"/>
      <family val="2"/>
      <charset val="204"/>
    </font>
    <font>
      <b/>
      <sz val="10"/>
      <color rgb="FF00000A"/>
      <name val="Gotham Pro"/>
      <charset val="1"/>
    </font>
    <font>
      <b/>
      <sz val="12"/>
      <color rgb="FF000000"/>
      <name val="Gotham Pro"/>
      <charset val="204"/>
    </font>
    <font>
      <b/>
      <sz val="12"/>
      <color rgb="FFFF0000"/>
      <name val="Gotham Pro"/>
      <charset val="204"/>
    </font>
    <font>
      <b/>
      <sz val="10"/>
      <name val="Gotham Pro"/>
      <charset val="1"/>
    </font>
    <font>
      <b/>
      <sz val="10"/>
      <color rgb="FF000000"/>
      <name val="Calibri"/>
      <family val="2"/>
      <charset val="204"/>
    </font>
    <font>
      <sz val="10"/>
      <color rgb="FF00000A"/>
      <name val="Gotham Pro"/>
      <charset val="1"/>
    </font>
    <font>
      <b/>
      <sz val="10"/>
      <color rgb="FF333333"/>
      <name val="Gotham Pro"/>
      <charset val="1"/>
    </font>
    <font>
      <b/>
      <sz val="12"/>
      <color rgb="FF000000"/>
      <name val="Gotham Pro"/>
    </font>
    <font>
      <sz val="10"/>
      <color rgb="FF000000"/>
      <name val="Gotham Pro"/>
      <charset val="204"/>
    </font>
    <font>
      <sz val="10"/>
      <color rgb="FF3F3F3F"/>
      <name val="Gotham Pro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rgb="FF3F3F3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7" fillId="0" borderId="0" applyBorder="0" applyProtection="0"/>
    <xf numFmtId="0" fontId="13" fillId="0" borderId="0" applyBorder="0" applyProtection="0"/>
    <xf numFmtId="0" fontId="25" fillId="0" borderId="0"/>
  </cellStyleXfs>
  <cellXfs count="305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2" borderId="1" xfId="0" applyFont="1" applyFill="1" applyBorder="1" applyAlignment="1">
      <alignment horizontal="left" vertical="center" inden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5" fillId="0" borderId="0" xfId="0" applyFont="1"/>
    <xf numFmtId="0" fontId="4" fillId="2" borderId="4" xfId="0" applyFont="1" applyFill="1" applyBorder="1" applyAlignment="1">
      <alignment horizontal="left" vertical="center" indent="1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/>
    </xf>
    <xf numFmtId="0" fontId="4" fillId="2" borderId="11" xfId="0" applyFont="1" applyFill="1" applyBorder="1" applyAlignment="1">
      <alignment horizontal="left" vertical="center" inden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7" fontId="2" fillId="2" borderId="8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18" xfId="0" applyFont="1" applyBorder="1"/>
    <xf numFmtId="0" fontId="4" fillId="3" borderId="0" xfId="0" applyFont="1" applyFill="1" applyBorder="1" applyAlignment="1">
      <alignment horizontal="left" vertical="center" wrapText="1" indent="1"/>
    </xf>
    <xf numFmtId="0" fontId="14" fillId="0" borderId="0" xfId="2" applyFont="1" applyBorder="1" applyAlignment="1" applyProtection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167" fontId="14" fillId="0" borderId="0" xfId="2" applyNumberFormat="1" applyFont="1" applyBorder="1" applyAlignment="1" applyProtection="1">
      <alignment horizontal="center" vertical="center" wrapText="1"/>
    </xf>
    <xf numFmtId="0" fontId="4" fillId="0" borderId="18" xfId="0" applyFont="1" applyBorder="1" applyAlignment="1">
      <alignment horizontal="left" vertical="center" indent="1"/>
    </xf>
    <xf numFmtId="167" fontId="2" fillId="0" borderId="1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 wrapText="1"/>
    </xf>
    <xf numFmtId="1" fontId="15" fillId="2" borderId="18" xfId="0" applyNumberFormat="1" applyFont="1" applyFill="1" applyBorder="1" applyAlignment="1" applyProtection="1">
      <alignment horizontal="center" vertical="center"/>
      <protection locked="0"/>
    </xf>
    <xf numFmtId="1" fontId="15" fillId="0" borderId="18" xfId="0" applyNumberFormat="1" applyFont="1" applyBorder="1" applyAlignment="1" applyProtection="1">
      <alignment horizontal="center" vertical="center" wrapText="1"/>
      <protection locked="0"/>
    </xf>
    <xf numFmtId="1" fontId="15" fillId="0" borderId="18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0" fillId="0" borderId="18" xfId="0" applyBorder="1"/>
    <xf numFmtId="0" fontId="4" fillId="3" borderId="18" xfId="0" applyFont="1" applyFill="1" applyBorder="1" applyAlignment="1">
      <alignment horizontal="left" vertical="center" wrapText="1" indent="1"/>
    </xf>
    <xf numFmtId="0" fontId="3" fillId="3" borderId="18" xfId="0" applyFont="1" applyFill="1" applyBorder="1" applyAlignment="1">
      <alignment horizontal="center" vertical="center" wrapText="1"/>
    </xf>
    <xf numFmtId="1" fontId="3" fillId="3" borderId="18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2" fontId="0" fillId="0" borderId="0" xfId="0" applyNumberFormat="1" applyAlignment="1" applyProtection="1">
      <alignment horizontal="center" vertical="center" wrapText="1"/>
    </xf>
    <xf numFmtId="0" fontId="15" fillId="3" borderId="18" xfId="0" applyFont="1" applyFill="1" applyBorder="1" applyAlignment="1" applyProtection="1">
      <alignment horizontal="center" vertical="center" wrapText="1"/>
      <protection locked="0"/>
    </xf>
    <xf numFmtId="0" fontId="15" fillId="3" borderId="18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left" vertical="center" wrapText="1" indent="1"/>
    </xf>
    <xf numFmtId="167" fontId="2" fillId="0" borderId="1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0" fontId="15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indent="1"/>
    </xf>
    <xf numFmtId="167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" fontId="0" fillId="0" borderId="0" xfId="0" applyNumberFormat="1" applyAlignment="1" applyProtection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1" fontId="3" fillId="2" borderId="18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2" fontId="3" fillId="2" borderId="18" xfId="0" applyNumberFormat="1" applyFont="1" applyFill="1" applyBorder="1" applyAlignment="1">
      <alignment horizontal="center" vertical="center" wrapText="1"/>
    </xf>
    <xf numFmtId="2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1" fontId="15" fillId="2" borderId="18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justify" vertical="center" indent="1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1" fontId="3" fillId="0" borderId="19" xfId="0" applyNumberFormat="1" applyFont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 vertical="center" wrapText="1"/>
    </xf>
    <xf numFmtId="0" fontId="18" fillId="2" borderId="18" xfId="0" applyFont="1" applyFill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>
      <alignment horizontal="center" vertical="center"/>
    </xf>
    <xf numFmtId="1" fontId="2" fillId="0" borderId="18" xfId="0" applyNumberFormat="1" applyFont="1" applyBorder="1" applyAlignment="1" applyProtection="1">
      <alignment horizontal="center" vertical="center" wrapText="1"/>
      <protection locked="0"/>
    </xf>
    <xf numFmtId="1" fontId="19" fillId="0" borderId="18" xfId="0" applyNumberFormat="1" applyFont="1" applyBorder="1" applyAlignment="1" applyProtection="1">
      <alignment horizontal="center" vertical="center"/>
      <protection locked="0"/>
    </xf>
    <xf numFmtId="1" fontId="20" fillId="0" borderId="18" xfId="0" applyNumberFormat="1" applyFont="1" applyBorder="1" applyAlignment="1">
      <alignment horizontal="center" vertical="center"/>
    </xf>
    <xf numFmtId="0" fontId="21" fillId="2" borderId="18" xfId="0" applyFont="1" applyFill="1" applyBorder="1" applyAlignment="1" applyProtection="1">
      <alignment horizontal="center" vertical="center" wrapText="1"/>
      <protection locked="0"/>
    </xf>
    <xf numFmtId="1" fontId="20" fillId="0" borderId="19" xfId="0" applyNumberFormat="1" applyFont="1" applyBorder="1" applyAlignment="1">
      <alignment horizontal="center" vertical="center" wrapText="1"/>
    </xf>
    <xf numFmtId="2" fontId="20" fillId="0" borderId="19" xfId="0" applyNumberFormat="1" applyFont="1" applyBorder="1" applyAlignment="1">
      <alignment horizontal="center" vertical="center" wrapText="1"/>
    </xf>
    <xf numFmtId="1" fontId="20" fillId="0" borderId="21" xfId="0" applyNumberFormat="1" applyFont="1" applyBorder="1" applyAlignment="1">
      <alignment horizontal="center" vertical="center" wrapText="1"/>
    </xf>
    <xf numFmtId="167" fontId="2" fillId="3" borderId="18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 indent="1"/>
    </xf>
    <xf numFmtId="167" fontId="0" fillId="0" borderId="0" xfId="0" applyNumberFormat="1" applyAlignment="1" applyProtection="1">
      <alignment horizontal="center" vertical="center" wrapText="1"/>
    </xf>
    <xf numFmtId="1" fontId="0" fillId="0" borderId="0" xfId="0" applyNumberFormat="1" applyAlignment="1" applyProtection="1">
      <alignment horizontal="center" vertical="center" wrapText="1"/>
    </xf>
    <xf numFmtId="0" fontId="4" fillId="3" borderId="18" xfId="0" applyFont="1" applyFill="1" applyBorder="1" applyAlignment="1">
      <alignment horizontal="left" vertical="center" indent="1"/>
    </xf>
    <xf numFmtId="167" fontId="2" fillId="3" borderId="18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3" fillId="3" borderId="18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indent="1"/>
    </xf>
    <xf numFmtId="0" fontId="2" fillId="3" borderId="0" xfId="0" applyFont="1" applyFill="1" applyBorder="1" applyAlignment="1">
      <alignment horizontal="center" vertical="center"/>
    </xf>
    <xf numFmtId="1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indent="1"/>
    </xf>
    <xf numFmtId="0" fontId="1" fillId="3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3" borderId="6" xfId="0" applyFont="1" applyFill="1" applyBorder="1" applyAlignment="1">
      <alignment horizontal="left" vertical="center" wrapText="1" indent="1"/>
    </xf>
    <xf numFmtId="0" fontId="2" fillId="3" borderId="6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0" fontId="4" fillId="3" borderId="25" xfId="0" applyFont="1" applyFill="1" applyBorder="1" applyAlignment="1">
      <alignment horizontal="left" vertical="center" wrapText="1" indent="1"/>
    </xf>
    <xf numFmtId="0" fontId="3" fillId="3" borderId="25" xfId="0" applyFont="1" applyFill="1" applyBorder="1" applyAlignment="1">
      <alignment horizontal="center" vertical="center" wrapText="1"/>
    </xf>
    <xf numFmtId="1" fontId="3" fillId="3" borderId="25" xfId="0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2" fontId="3" fillId="3" borderId="25" xfId="0" applyNumberFormat="1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left" vertical="center" wrapText="1" indent="1"/>
    </xf>
    <xf numFmtId="2" fontId="3" fillId="3" borderId="27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2" fontId="3" fillId="2" borderId="18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 wrapText="1"/>
    </xf>
    <xf numFmtId="2" fontId="3" fillId="2" borderId="19" xfId="0" applyNumberFormat="1" applyFont="1" applyFill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2" fontId="20" fillId="0" borderId="18" xfId="0" applyNumberFormat="1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1" fontId="3" fillId="3" borderId="0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left" vertical="center" indent="1"/>
    </xf>
    <xf numFmtId="0" fontId="3" fillId="3" borderId="25" xfId="0" applyFont="1" applyFill="1" applyBorder="1" applyAlignment="1">
      <alignment horizontal="center" vertical="center"/>
    </xf>
    <xf numFmtId="1" fontId="3" fillId="3" borderId="25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left" vertical="center" indent="1"/>
    </xf>
    <xf numFmtId="0" fontId="3" fillId="3" borderId="26" xfId="0" applyFont="1" applyFill="1" applyBorder="1" applyAlignment="1">
      <alignment horizontal="center" vertical="center"/>
    </xf>
    <xf numFmtId="1" fontId="3" fillId="3" borderId="26" xfId="0" applyNumberFormat="1" applyFont="1" applyFill="1" applyBorder="1" applyAlignment="1">
      <alignment horizontal="center" vertical="center"/>
    </xf>
    <xf numFmtId="2" fontId="3" fillId="3" borderId="26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indent="1"/>
    </xf>
    <xf numFmtId="0" fontId="3" fillId="0" borderId="18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 wrapText="1"/>
    </xf>
    <xf numFmtId="1" fontId="3" fillId="0" borderId="26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3" fillId="5" borderId="18" xfId="0" applyNumberFormat="1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2" fontId="3" fillId="4" borderId="18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left" vertical="center" wrapText="1" indent="1"/>
    </xf>
    <xf numFmtId="0" fontId="4" fillId="0" borderId="30" xfId="0" applyFont="1" applyBorder="1" applyAlignment="1">
      <alignment horizontal="left" vertical="center" indent="1"/>
    </xf>
    <xf numFmtId="167" fontId="2" fillId="0" borderId="0" xfId="0" applyNumberFormat="1" applyFont="1" applyBorder="1" applyAlignment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1" fontId="15" fillId="0" borderId="0" xfId="0" applyNumberFormat="1" applyFont="1" applyBorder="1" applyAlignment="1" applyProtection="1">
      <alignment horizontal="center" vertical="center" wrapText="1"/>
      <protection locked="0"/>
    </xf>
    <xf numFmtId="1" fontId="15" fillId="0" borderId="0" xfId="0" applyNumberFormat="1" applyFont="1" applyBorder="1" applyAlignment="1">
      <alignment horizontal="center" vertical="center"/>
    </xf>
    <xf numFmtId="1" fontId="20" fillId="0" borderId="18" xfId="0" applyNumberFormat="1" applyFont="1" applyBorder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1" fontId="3" fillId="3" borderId="27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1" fontId="3" fillId="5" borderId="21" xfId="0" applyNumberFormat="1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2" fontId="3" fillId="4" borderId="21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15" fillId="2" borderId="29" xfId="0" applyNumberFormat="1" applyFont="1" applyFill="1" applyBorder="1" applyAlignment="1" applyProtection="1">
      <alignment horizontal="center" vertical="center"/>
      <protection locked="0"/>
    </xf>
    <xf numFmtId="168" fontId="3" fillId="0" borderId="18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167" fontId="2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169" fontId="3" fillId="0" borderId="18" xfId="0" applyNumberFormat="1" applyFont="1" applyBorder="1" applyAlignment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" fontId="3" fillId="0" borderId="18" xfId="3" applyNumberFormat="1" applyFont="1" applyBorder="1" applyAlignment="1">
      <alignment horizontal="center" vertical="center"/>
    </xf>
    <xf numFmtId="1" fontId="15" fillId="0" borderId="21" xfId="0" applyNumberFormat="1" applyFont="1" applyBorder="1" applyAlignment="1" applyProtection="1">
      <alignment horizontal="center" vertical="center" wrapText="1"/>
      <protection locked="0"/>
    </xf>
    <xf numFmtId="1" fontId="15" fillId="0" borderId="20" xfId="0" applyNumberFormat="1" applyFont="1" applyBorder="1" applyAlignment="1" applyProtection="1">
      <alignment horizontal="center" vertical="center" wrapText="1"/>
      <protection locked="0"/>
    </xf>
    <xf numFmtId="1" fontId="15" fillId="0" borderId="19" xfId="0" applyNumberFormat="1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center" vertical="center"/>
    </xf>
    <xf numFmtId="167" fontId="2" fillId="0" borderId="21" xfId="0" applyNumberFormat="1" applyFont="1" applyBorder="1" applyAlignment="1">
      <alignment horizontal="center" vertical="center"/>
    </xf>
    <xf numFmtId="167" fontId="2" fillId="0" borderId="20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4" fillId="0" borderId="21" xfId="2" applyFont="1" applyBorder="1" applyAlignment="1" applyProtection="1">
      <alignment horizontal="center"/>
    </xf>
    <xf numFmtId="0" fontId="14" fillId="0" borderId="20" xfId="2" applyFont="1" applyBorder="1" applyAlignment="1" applyProtection="1">
      <alignment horizontal="center"/>
    </xf>
    <xf numFmtId="0" fontId="14" fillId="0" borderId="19" xfId="2" applyFont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right" vertical="center" wrapText="1"/>
    </xf>
    <xf numFmtId="164" fontId="0" fillId="0" borderId="6" xfId="0" applyNumberFormat="1" applyBorder="1" applyAlignment="1" applyProtection="1">
      <alignment horizontal="right" vertical="center" wrapText="1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</xf>
    <xf numFmtId="0" fontId="16" fillId="0" borderId="18" xfId="0" applyFont="1" applyBorder="1" applyAlignment="1">
      <alignment vertical="center"/>
    </xf>
    <xf numFmtId="0" fontId="0" fillId="0" borderId="20" xfId="0" applyBorder="1" applyAlignment="1" applyProtection="1">
      <alignment horizontal="center" vertical="center" wrapText="1"/>
    </xf>
    <xf numFmtId="0" fontId="4" fillId="2" borderId="18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166" fontId="2" fillId="2" borderId="10" xfId="0" applyNumberFormat="1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inden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right" vertical="center" wrapText="1"/>
    </xf>
    <xf numFmtId="164" fontId="2" fillId="2" borderId="8" xfId="0" applyNumberFormat="1" applyFont="1" applyFill="1" applyBorder="1" applyAlignment="1">
      <alignment horizontal="right" vertical="center" wrapText="1"/>
    </xf>
    <xf numFmtId="165" fontId="9" fillId="0" borderId="8" xfId="0" applyNumberFormat="1" applyFont="1" applyBorder="1" applyAlignment="1" applyProtection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 indent="1"/>
    </xf>
    <xf numFmtId="0" fontId="4" fillId="0" borderId="18" xfId="0" applyFont="1" applyBorder="1" applyAlignment="1">
      <alignment horizontal="justify" vertical="center" indent="1"/>
    </xf>
    <xf numFmtId="0" fontId="0" fillId="0" borderId="22" xfId="0" applyBorder="1" applyAlignment="1" applyProtection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 indent="1"/>
    </xf>
    <xf numFmtId="0" fontId="0" fillId="0" borderId="22" xfId="0" applyBorder="1" applyAlignment="1" applyProtection="1">
      <alignment horizontal="center" vertical="center" wrapText="1"/>
    </xf>
    <xf numFmtId="0" fontId="23" fillId="0" borderId="18" xfId="0" applyFont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indent="1"/>
    </xf>
    <xf numFmtId="0" fontId="0" fillId="0" borderId="21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1" fontId="24" fillId="2" borderId="22" xfId="2" applyNumberFormat="1" applyFont="1" applyFill="1" applyBorder="1" applyAlignment="1" applyProtection="1">
      <alignment horizontal="center" vertical="center"/>
    </xf>
    <xf numFmtId="1" fontId="0" fillId="0" borderId="21" xfId="0" applyNumberFormat="1" applyBorder="1" applyAlignment="1" applyProtection="1">
      <alignment horizontal="center" vertical="center"/>
    </xf>
    <xf numFmtId="1" fontId="0" fillId="0" borderId="19" xfId="0" applyNumberFormat="1" applyBorder="1" applyAlignment="1" applyProtection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4" fillId="4" borderId="31" xfId="0" applyFont="1" applyFill="1" applyBorder="1" applyAlignment="1">
      <alignment horizontal="left" vertical="center" wrapText="1"/>
    </xf>
    <xf numFmtId="0" fontId="4" fillId="4" borderId="32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 wrapText="1" indent="1"/>
    </xf>
    <xf numFmtId="0" fontId="4" fillId="0" borderId="34" xfId="0" applyFont="1" applyBorder="1" applyAlignment="1">
      <alignment horizontal="left" vertical="center" wrapText="1" indent="1"/>
    </xf>
    <xf numFmtId="0" fontId="3" fillId="2" borderId="20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left" vertical="center" wrapText="1" inden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3" fillId="2" borderId="20" xfId="0" applyFont="1" applyFill="1" applyBorder="1" applyAlignment="1">
      <alignment horizontal="center" vertical="center"/>
    </xf>
  </cellXfs>
  <cellStyles count="4">
    <cellStyle name="Гиперссылка" xfId="1" builtinId="8"/>
    <cellStyle name="Обычный" xfId="0" builtinId="0"/>
    <cellStyle name="Обычный 2" xfId="3"/>
    <cellStyle name="Пояснение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F3F3F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emf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40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5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55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54.jpeg"/><Relationship Id="rId40" Type="http://schemas.openxmlformats.org/officeDocument/2006/relationships/image" Target="../media/image56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53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emf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52.jpeg"/><Relationship Id="rId43" Type="http://schemas.openxmlformats.org/officeDocument/2006/relationships/image" Target="../media/image43.jpeg"/><Relationship Id="rId48" Type="http://schemas.openxmlformats.org/officeDocument/2006/relationships/image" Target="../media/image57.jpe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32235</xdr:colOff>
      <xdr:row>7</xdr:row>
      <xdr:rowOff>45525</xdr:rowOff>
    </xdr:from>
    <xdr:to>
      <xdr:col>4</xdr:col>
      <xdr:colOff>988395</xdr:colOff>
      <xdr:row>12</xdr:row>
      <xdr:rowOff>170085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4851885" y="1750500"/>
          <a:ext cx="956160" cy="10770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232396</xdr:colOff>
      <xdr:row>17</xdr:row>
      <xdr:rowOff>66675</xdr:rowOff>
    </xdr:from>
    <xdr:to>
      <xdr:col>4</xdr:col>
      <xdr:colOff>752475</xdr:colOff>
      <xdr:row>19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5052046" y="3114675"/>
          <a:ext cx="520079" cy="4667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127620</xdr:colOff>
      <xdr:row>21</xdr:row>
      <xdr:rowOff>45960</xdr:rowOff>
    </xdr:from>
    <xdr:to>
      <xdr:col>4</xdr:col>
      <xdr:colOff>866775</xdr:colOff>
      <xdr:row>24</xdr:row>
      <xdr:rowOff>142875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3"/>
        <a:stretch/>
      </xdr:blipFill>
      <xdr:spPr>
        <a:xfrm>
          <a:off x="4947270" y="3865485"/>
          <a:ext cx="739155" cy="6779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13320</xdr:colOff>
      <xdr:row>39</xdr:row>
      <xdr:rowOff>20520</xdr:rowOff>
    </xdr:from>
    <xdr:to>
      <xdr:col>4</xdr:col>
      <xdr:colOff>1007835</xdr:colOff>
      <xdr:row>44</xdr:row>
      <xdr:rowOff>169920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5109120" y="9573840"/>
          <a:ext cx="1004040" cy="1111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86506</xdr:colOff>
      <xdr:row>56</xdr:row>
      <xdr:rowOff>95249</xdr:rowOff>
    </xdr:from>
    <xdr:to>
      <xdr:col>4</xdr:col>
      <xdr:colOff>914400</xdr:colOff>
      <xdr:row>60</xdr:row>
      <xdr:rowOff>142875</xdr:rowOff>
    </xdr:to>
    <xdr:pic>
      <xdr:nvPicPr>
        <xdr:cNvPr id="7" name="Picture 7"/>
        <xdr:cNvPicPr/>
      </xdr:nvPicPr>
      <xdr:blipFill>
        <a:blip xmlns:r="http://schemas.openxmlformats.org/officeDocument/2006/relationships" r:embed="rId5"/>
        <a:stretch/>
      </xdr:blipFill>
      <xdr:spPr>
        <a:xfrm>
          <a:off x="4906156" y="13163549"/>
          <a:ext cx="827894" cy="81915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38880</xdr:colOff>
      <xdr:row>62</xdr:row>
      <xdr:rowOff>14760</xdr:rowOff>
    </xdr:from>
    <xdr:to>
      <xdr:col>4</xdr:col>
      <xdr:colOff>1007640</xdr:colOff>
      <xdr:row>66</xdr:row>
      <xdr:rowOff>147240</xdr:rowOff>
    </xdr:to>
    <xdr:pic>
      <xdr:nvPicPr>
        <xdr:cNvPr id="8" name="Picture 8"/>
        <xdr:cNvPicPr/>
      </xdr:nvPicPr>
      <xdr:blipFill>
        <a:blip xmlns:r="http://schemas.openxmlformats.org/officeDocument/2006/relationships" r:embed="rId6"/>
        <a:stretch/>
      </xdr:blipFill>
      <xdr:spPr>
        <a:xfrm>
          <a:off x="5134680" y="15949800"/>
          <a:ext cx="968760" cy="903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85605</xdr:colOff>
      <xdr:row>96</xdr:row>
      <xdr:rowOff>95250</xdr:rowOff>
    </xdr:from>
    <xdr:to>
      <xdr:col>4</xdr:col>
      <xdr:colOff>876300</xdr:colOff>
      <xdr:row>100</xdr:row>
      <xdr:rowOff>154515</xdr:rowOff>
    </xdr:to>
    <xdr:pic>
      <xdr:nvPicPr>
        <xdr:cNvPr id="9" name="Picture 10"/>
        <xdr:cNvPicPr/>
      </xdr:nvPicPr>
      <xdr:blipFill>
        <a:blip xmlns:r="http://schemas.openxmlformats.org/officeDocument/2006/relationships" r:embed="rId7"/>
        <a:stretch/>
      </xdr:blipFill>
      <xdr:spPr>
        <a:xfrm>
          <a:off x="4905255" y="21278850"/>
          <a:ext cx="790695" cy="82126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83430</xdr:colOff>
      <xdr:row>101</xdr:row>
      <xdr:rowOff>47625</xdr:rowOff>
    </xdr:from>
    <xdr:to>
      <xdr:col>4</xdr:col>
      <xdr:colOff>942975</xdr:colOff>
      <xdr:row>105</xdr:row>
      <xdr:rowOff>68265</xdr:rowOff>
    </xdr:to>
    <xdr:pic>
      <xdr:nvPicPr>
        <xdr:cNvPr id="10" name="Picture 11"/>
        <xdr:cNvPicPr/>
      </xdr:nvPicPr>
      <xdr:blipFill>
        <a:blip xmlns:r="http://schemas.openxmlformats.org/officeDocument/2006/relationships" r:embed="rId8"/>
        <a:stretch/>
      </xdr:blipFill>
      <xdr:spPr>
        <a:xfrm>
          <a:off x="4903080" y="19688175"/>
          <a:ext cx="859545" cy="79216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99045</xdr:colOff>
      <xdr:row>107</xdr:row>
      <xdr:rowOff>49665</xdr:rowOff>
    </xdr:from>
    <xdr:to>
      <xdr:col>4</xdr:col>
      <xdr:colOff>942975</xdr:colOff>
      <xdr:row>108</xdr:row>
      <xdr:rowOff>352425</xdr:rowOff>
    </xdr:to>
    <xdr:pic>
      <xdr:nvPicPr>
        <xdr:cNvPr id="11" name="Picture 12"/>
        <xdr:cNvPicPr/>
      </xdr:nvPicPr>
      <xdr:blipFill>
        <a:blip xmlns:r="http://schemas.openxmlformats.org/officeDocument/2006/relationships" r:embed="rId9"/>
        <a:stretch/>
      </xdr:blipFill>
      <xdr:spPr>
        <a:xfrm>
          <a:off x="4918695" y="20842740"/>
          <a:ext cx="843930" cy="71233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102480</xdr:colOff>
      <xdr:row>113</xdr:row>
      <xdr:rowOff>47625</xdr:rowOff>
    </xdr:from>
    <xdr:to>
      <xdr:col>4</xdr:col>
      <xdr:colOff>904875</xdr:colOff>
      <xdr:row>116</xdr:row>
      <xdr:rowOff>142335</xdr:rowOff>
    </xdr:to>
    <xdr:pic>
      <xdr:nvPicPr>
        <xdr:cNvPr id="12" name="Picture 14"/>
        <xdr:cNvPicPr/>
      </xdr:nvPicPr>
      <xdr:blipFill>
        <a:blip xmlns:r="http://schemas.openxmlformats.org/officeDocument/2006/relationships" r:embed="rId10"/>
        <a:stretch/>
      </xdr:blipFill>
      <xdr:spPr>
        <a:xfrm>
          <a:off x="4922130" y="22907625"/>
          <a:ext cx="802395" cy="67573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127621</xdr:colOff>
      <xdr:row>127</xdr:row>
      <xdr:rowOff>38099</xdr:rowOff>
    </xdr:from>
    <xdr:to>
      <xdr:col>4</xdr:col>
      <xdr:colOff>819151</xdr:colOff>
      <xdr:row>129</xdr:row>
      <xdr:rowOff>131924</xdr:rowOff>
    </xdr:to>
    <xdr:pic>
      <xdr:nvPicPr>
        <xdr:cNvPr id="15" name="Picture 17"/>
        <xdr:cNvPicPr/>
      </xdr:nvPicPr>
      <xdr:blipFill>
        <a:blip xmlns:r="http://schemas.openxmlformats.org/officeDocument/2006/relationships" r:embed="rId11"/>
        <a:stretch/>
      </xdr:blipFill>
      <xdr:spPr>
        <a:xfrm>
          <a:off x="4947271" y="25879424"/>
          <a:ext cx="691530" cy="4748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73905</xdr:colOff>
      <xdr:row>131</xdr:row>
      <xdr:rowOff>171450</xdr:rowOff>
    </xdr:from>
    <xdr:to>
      <xdr:col>4</xdr:col>
      <xdr:colOff>876300</xdr:colOff>
      <xdr:row>135</xdr:row>
      <xdr:rowOff>40410</xdr:rowOff>
    </xdr:to>
    <xdr:pic>
      <xdr:nvPicPr>
        <xdr:cNvPr id="16" name="Picture 18"/>
        <xdr:cNvPicPr/>
      </xdr:nvPicPr>
      <xdr:blipFill>
        <a:blip xmlns:r="http://schemas.openxmlformats.org/officeDocument/2006/relationships" r:embed="rId12"/>
        <a:stretch/>
      </xdr:blipFill>
      <xdr:spPr>
        <a:xfrm>
          <a:off x="4893555" y="26784300"/>
          <a:ext cx="802395" cy="630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54465</xdr:colOff>
      <xdr:row>139</xdr:row>
      <xdr:rowOff>104775</xdr:rowOff>
    </xdr:from>
    <xdr:to>
      <xdr:col>4</xdr:col>
      <xdr:colOff>952500</xdr:colOff>
      <xdr:row>144</xdr:row>
      <xdr:rowOff>135225</xdr:rowOff>
    </xdr:to>
    <xdr:pic>
      <xdr:nvPicPr>
        <xdr:cNvPr id="17" name="Picture 20"/>
        <xdr:cNvPicPr/>
      </xdr:nvPicPr>
      <xdr:blipFill>
        <a:blip xmlns:r="http://schemas.openxmlformats.org/officeDocument/2006/relationships" r:embed="rId13"/>
        <a:stretch/>
      </xdr:blipFill>
      <xdr:spPr>
        <a:xfrm>
          <a:off x="4874115" y="28603575"/>
          <a:ext cx="898035" cy="9829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70470</xdr:colOff>
      <xdr:row>146</xdr:row>
      <xdr:rowOff>47625</xdr:rowOff>
    </xdr:from>
    <xdr:to>
      <xdr:col>4</xdr:col>
      <xdr:colOff>847725</xdr:colOff>
      <xdr:row>146</xdr:row>
      <xdr:rowOff>595305</xdr:rowOff>
    </xdr:to>
    <xdr:pic>
      <xdr:nvPicPr>
        <xdr:cNvPr id="18" name="Picture 21"/>
        <xdr:cNvPicPr/>
      </xdr:nvPicPr>
      <xdr:blipFill>
        <a:blip xmlns:r="http://schemas.openxmlformats.org/officeDocument/2006/relationships" r:embed="rId14"/>
        <a:stretch/>
      </xdr:blipFill>
      <xdr:spPr>
        <a:xfrm>
          <a:off x="4890120" y="29879925"/>
          <a:ext cx="777255" cy="547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133350</xdr:colOff>
      <xdr:row>148</xdr:row>
      <xdr:rowOff>30255</xdr:rowOff>
    </xdr:from>
    <xdr:to>
      <xdr:col>4</xdr:col>
      <xdr:colOff>828675</xdr:colOff>
      <xdr:row>150</xdr:row>
      <xdr:rowOff>171450</xdr:rowOff>
    </xdr:to>
    <xdr:pic>
      <xdr:nvPicPr>
        <xdr:cNvPr id="19" name="Picture 22"/>
        <xdr:cNvPicPr/>
      </xdr:nvPicPr>
      <xdr:blipFill>
        <a:blip xmlns:r="http://schemas.openxmlformats.org/officeDocument/2006/relationships" r:embed="rId15"/>
        <a:stretch/>
      </xdr:blipFill>
      <xdr:spPr>
        <a:xfrm>
          <a:off x="4953000" y="30710280"/>
          <a:ext cx="695325" cy="5221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127171</xdr:colOff>
      <xdr:row>152</xdr:row>
      <xdr:rowOff>38100</xdr:rowOff>
    </xdr:from>
    <xdr:to>
      <xdr:col>4</xdr:col>
      <xdr:colOff>933451</xdr:colOff>
      <xdr:row>153</xdr:row>
      <xdr:rowOff>4725</xdr:rowOff>
    </xdr:to>
    <xdr:pic>
      <xdr:nvPicPr>
        <xdr:cNvPr id="20" name="Picture 23"/>
        <xdr:cNvPicPr/>
      </xdr:nvPicPr>
      <xdr:blipFill>
        <a:blip xmlns:r="http://schemas.openxmlformats.org/officeDocument/2006/relationships" r:embed="rId16"/>
        <a:stretch/>
      </xdr:blipFill>
      <xdr:spPr>
        <a:xfrm>
          <a:off x="4946821" y="31480125"/>
          <a:ext cx="806280" cy="6238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73905</xdr:colOff>
      <xdr:row>154</xdr:row>
      <xdr:rowOff>9525</xdr:rowOff>
    </xdr:from>
    <xdr:to>
      <xdr:col>4</xdr:col>
      <xdr:colOff>866775</xdr:colOff>
      <xdr:row>154</xdr:row>
      <xdr:rowOff>642495</xdr:rowOff>
    </xdr:to>
    <xdr:pic>
      <xdr:nvPicPr>
        <xdr:cNvPr id="21" name="Picture 24"/>
        <xdr:cNvPicPr/>
      </xdr:nvPicPr>
      <xdr:blipFill>
        <a:blip xmlns:r="http://schemas.openxmlformats.org/officeDocument/2006/relationships" r:embed="rId17"/>
        <a:stretch/>
      </xdr:blipFill>
      <xdr:spPr>
        <a:xfrm>
          <a:off x="4893555" y="32299275"/>
          <a:ext cx="792870" cy="63297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99045</xdr:colOff>
      <xdr:row>156</xdr:row>
      <xdr:rowOff>76199</xdr:rowOff>
    </xdr:from>
    <xdr:to>
      <xdr:col>4</xdr:col>
      <xdr:colOff>847725</xdr:colOff>
      <xdr:row>156</xdr:row>
      <xdr:rowOff>594854</xdr:rowOff>
    </xdr:to>
    <xdr:pic>
      <xdr:nvPicPr>
        <xdr:cNvPr id="22" name="Picture 25"/>
        <xdr:cNvPicPr/>
      </xdr:nvPicPr>
      <xdr:blipFill>
        <a:blip xmlns:r="http://schemas.openxmlformats.org/officeDocument/2006/relationships" r:embed="rId18"/>
        <a:stretch/>
      </xdr:blipFill>
      <xdr:spPr>
        <a:xfrm>
          <a:off x="4918695" y="33213674"/>
          <a:ext cx="748680" cy="51865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51420</xdr:colOff>
      <xdr:row>160</xdr:row>
      <xdr:rowOff>38100</xdr:rowOff>
    </xdr:from>
    <xdr:to>
      <xdr:col>4</xdr:col>
      <xdr:colOff>923925</xdr:colOff>
      <xdr:row>161</xdr:row>
      <xdr:rowOff>4680</xdr:rowOff>
    </xdr:to>
    <xdr:pic>
      <xdr:nvPicPr>
        <xdr:cNvPr id="23" name="Picture 26"/>
        <xdr:cNvPicPr/>
      </xdr:nvPicPr>
      <xdr:blipFill>
        <a:blip xmlns:r="http://schemas.openxmlformats.org/officeDocument/2006/relationships" r:embed="rId19"/>
        <a:stretch/>
      </xdr:blipFill>
      <xdr:spPr>
        <a:xfrm>
          <a:off x="4871070" y="34871025"/>
          <a:ext cx="872505" cy="62380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73906</xdr:colOff>
      <xdr:row>164</xdr:row>
      <xdr:rowOff>38100</xdr:rowOff>
    </xdr:from>
    <xdr:to>
      <xdr:col>4</xdr:col>
      <xdr:colOff>866776</xdr:colOff>
      <xdr:row>164</xdr:row>
      <xdr:rowOff>623880</xdr:rowOff>
    </xdr:to>
    <xdr:pic>
      <xdr:nvPicPr>
        <xdr:cNvPr id="24" name="Picture 27"/>
        <xdr:cNvPicPr/>
      </xdr:nvPicPr>
      <xdr:blipFill>
        <a:blip xmlns:r="http://schemas.openxmlformats.org/officeDocument/2006/relationships" r:embed="rId20"/>
        <a:stretch/>
      </xdr:blipFill>
      <xdr:spPr>
        <a:xfrm>
          <a:off x="4893556" y="36566475"/>
          <a:ext cx="792870" cy="58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70470</xdr:colOff>
      <xdr:row>166</xdr:row>
      <xdr:rowOff>171450</xdr:rowOff>
    </xdr:from>
    <xdr:to>
      <xdr:col>4</xdr:col>
      <xdr:colOff>933450</xdr:colOff>
      <xdr:row>172</xdr:row>
      <xdr:rowOff>31185</xdr:rowOff>
    </xdr:to>
    <xdr:pic>
      <xdr:nvPicPr>
        <xdr:cNvPr id="25" name="Picture 28"/>
        <xdr:cNvPicPr/>
      </xdr:nvPicPr>
      <xdr:blipFill>
        <a:blip xmlns:r="http://schemas.openxmlformats.org/officeDocument/2006/relationships" r:embed="rId21"/>
        <a:stretch/>
      </xdr:blipFill>
      <xdr:spPr>
        <a:xfrm>
          <a:off x="4890120" y="37547550"/>
          <a:ext cx="862980" cy="10122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83430</xdr:colOff>
      <xdr:row>174</xdr:row>
      <xdr:rowOff>76199</xdr:rowOff>
    </xdr:from>
    <xdr:to>
      <xdr:col>4</xdr:col>
      <xdr:colOff>895350</xdr:colOff>
      <xdr:row>179</xdr:row>
      <xdr:rowOff>85514</xdr:rowOff>
    </xdr:to>
    <xdr:pic>
      <xdr:nvPicPr>
        <xdr:cNvPr id="26" name="Picture 29"/>
        <xdr:cNvPicPr/>
      </xdr:nvPicPr>
      <xdr:blipFill>
        <a:blip xmlns:r="http://schemas.openxmlformats.org/officeDocument/2006/relationships" r:embed="rId22"/>
        <a:stretch/>
      </xdr:blipFill>
      <xdr:spPr>
        <a:xfrm>
          <a:off x="4903080" y="38985824"/>
          <a:ext cx="811920" cy="96181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77116</xdr:colOff>
      <xdr:row>181</xdr:row>
      <xdr:rowOff>28575</xdr:rowOff>
    </xdr:from>
    <xdr:to>
      <xdr:col>4</xdr:col>
      <xdr:colOff>866776</xdr:colOff>
      <xdr:row>181</xdr:row>
      <xdr:rowOff>576165</xdr:rowOff>
    </xdr:to>
    <xdr:pic>
      <xdr:nvPicPr>
        <xdr:cNvPr id="27" name="Picture 30"/>
        <xdr:cNvPicPr/>
      </xdr:nvPicPr>
      <xdr:blipFill>
        <a:blip xmlns:r="http://schemas.openxmlformats.org/officeDocument/2006/relationships" r:embed="rId23"/>
        <a:stretch/>
      </xdr:blipFill>
      <xdr:spPr>
        <a:xfrm>
          <a:off x="4896766" y="40271700"/>
          <a:ext cx="789660" cy="5475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108571</xdr:colOff>
      <xdr:row>189</xdr:row>
      <xdr:rowOff>47624</xdr:rowOff>
    </xdr:from>
    <xdr:to>
      <xdr:col>4</xdr:col>
      <xdr:colOff>857251</xdr:colOff>
      <xdr:row>189</xdr:row>
      <xdr:rowOff>613739</xdr:rowOff>
    </xdr:to>
    <xdr:pic>
      <xdr:nvPicPr>
        <xdr:cNvPr id="28" name="Picture 32"/>
        <xdr:cNvPicPr/>
      </xdr:nvPicPr>
      <xdr:blipFill>
        <a:blip xmlns:r="http://schemas.openxmlformats.org/officeDocument/2006/relationships" r:embed="rId24"/>
        <a:stretch/>
      </xdr:blipFill>
      <xdr:spPr>
        <a:xfrm>
          <a:off x="4928221" y="43205399"/>
          <a:ext cx="748680" cy="56611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102481</xdr:colOff>
      <xdr:row>191</xdr:row>
      <xdr:rowOff>19049</xdr:rowOff>
    </xdr:from>
    <xdr:to>
      <xdr:col>4</xdr:col>
      <xdr:colOff>933451</xdr:colOff>
      <xdr:row>191</xdr:row>
      <xdr:rowOff>642734</xdr:rowOff>
    </xdr:to>
    <xdr:pic>
      <xdr:nvPicPr>
        <xdr:cNvPr id="29" name="Picture 33"/>
        <xdr:cNvPicPr/>
      </xdr:nvPicPr>
      <xdr:blipFill>
        <a:blip xmlns:r="http://schemas.openxmlformats.org/officeDocument/2006/relationships" r:embed="rId25"/>
        <a:stretch/>
      </xdr:blipFill>
      <xdr:spPr>
        <a:xfrm>
          <a:off x="4922131" y="44024549"/>
          <a:ext cx="830970" cy="62368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54855</xdr:colOff>
      <xdr:row>193</xdr:row>
      <xdr:rowOff>38340</xdr:rowOff>
    </xdr:from>
    <xdr:to>
      <xdr:col>4</xdr:col>
      <xdr:colOff>914400</xdr:colOff>
      <xdr:row>196</xdr:row>
      <xdr:rowOff>142875</xdr:rowOff>
    </xdr:to>
    <xdr:pic>
      <xdr:nvPicPr>
        <xdr:cNvPr id="30" name="Picture 36"/>
        <xdr:cNvPicPr/>
      </xdr:nvPicPr>
      <xdr:blipFill>
        <a:blip xmlns:r="http://schemas.openxmlformats.org/officeDocument/2006/relationships" r:embed="rId26"/>
        <a:stretch/>
      </xdr:blipFill>
      <xdr:spPr>
        <a:xfrm>
          <a:off x="4874505" y="45567840"/>
          <a:ext cx="859545" cy="88558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99045</xdr:colOff>
      <xdr:row>198</xdr:row>
      <xdr:rowOff>30091</xdr:rowOff>
    </xdr:from>
    <xdr:to>
      <xdr:col>4</xdr:col>
      <xdr:colOff>866775</xdr:colOff>
      <xdr:row>198</xdr:row>
      <xdr:rowOff>590551</xdr:rowOff>
    </xdr:to>
    <xdr:pic>
      <xdr:nvPicPr>
        <xdr:cNvPr id="31" name="Picture 37"/>
        <xdr:cNvPicPr/>
      </xdr:nvPicPr>
      <xdr:blipFill>
        <a:blip xmlns:r="http://schemas.openxmlformats.org/officeDocument/2006/relationships" r:embed="rId27"/>
        <a:stretch/>
      </xdr:blipFill>
      <xdr:spPr>
        <a:xfrm>
          <a:off x="4918695" y="46321591"/>
          <a:ext cx="767730" cy="5604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216735</xdr:colOff>
      <xdr:row>203</xdr:row>
      <xdr:rowOff>66675</xdr:rowOff>
    </xdr:from>
    <xdr:to>
      <xdr:col>4</xdr:col>
      <xdr:colOff>828675</xdr:colOff>
      <xdr:row>203</xdr:row>
      <xdr:rowOff>590550</xdr:rowOff>
    </xdr:to>
    <xdr:pic>
      <xdr:nvPicPr>
        <xdr:cNvPr id="32" name="Picture 38"/>
        <xdr:cNvPicPr/>
      </xdr:nvPicPr>
      <xdr:blipFill>
        <a:blip xmlns:r="http://schemas.openxmlformats.org/officeDocument/2006/relationships" r:embed="rId28"/>
        <a:stretch/>
      </xdr:blipFill>
      <xdr:spPr>
        <a:xfrm>
          <a:off x="5036385" y="48139350"/>
          <a:ext cx="611940" cy="523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203820</xdr:colOff>
      <xdr:row>205</xdr:row>
      <xdr:rowOff>47625</xdr:rowOff>
    </xdr:from>
    <xdr:to>
      <xdr:col>4</xdr:col>
      <xdr:colOff>819150</xdr:colOff>
      <xdr:row>205</xdr:row>
      <xdr:rowOff>552450</xdr:rowOff>
    </xdr:to>
    <xdr:pic>
      <xdr:nvPicPr>
        <xdr:cNvPr id="33" name="Picture 39"/>
        <xdr:cNvPicPr/>
      </xdr:nvPicPr>
      <xdr:blipFill>
        <a:blip xmlns:r="http://schemas.openxmlformats.org/officeDocument/2006/relationships" r:embed="rId29"/>
        <a:stretch/>
      </xdr:blipFill>
      <xdr:spPr>
        <a:xfrm>
          <a:off x="5023470" y="48977550"/>
          <a:ext cx="615330" cy="5048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177840</xdr:colOff>
      <xdr:row>0</xdr:row>
      <xdr:rowOff>182160</xdr:rowOff>
    </xdr:from>
    <xdr:to>
      <xdr:col>2</xdr:col>
      <xdr:colOff>37080</xdr:colOff>
      <xdr:row>4</xdr:row>
      <xdr:rowOff>24840</xdr:rowOff>
    </xdr:to>
    <xdr:pic>
      <xdr:nvPicPr>
        <xdr:cNvPr id="34" name="Picture 40"/>
        <xdr:cNvPicPr/>
      </xdr:nvPicPr>
      <xdr:blipFill>
        <a:blip xmlns:r="http://schemas.openxmlformats.org/officeDocument/2006/relationships" r:embed="rId30"/>
        <a:stretch/>
      </xdr:blipFill>
      <xdr:spPr>
        <a:xfrm>
          <a:off x="177840" y="182160"/>
          <a:ext cx="3049920" cy="651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95971</xdr:colOff>
      <xdr:row>183</xdr:row>
      <xdr:rowOff>57150</xdr:rowOff>
    </xdr:from>
    <xdr:to>
      <xdr:col>4</xdr:col>
      <xdr:colOff>895351</xdr:colOff>
      <xdr:row>183</xdr:row>
      <xdr:rowOff>614490</xdr:rowOff>
    </xdr:to>
    <xdr:pic>
      <xdr:nvPicPr>
        <xdr:cNvPr id="35" name="Рисунок 43"/>
        <xdr:cNvPicPr/>
      </xdr:nvPicPr>
      <xdr:blipFill>
        <a:blip xmlns:r="http://schemas.openxmlformats.org/officeDocument/2006/relationships" r:embed="rId31"/>
        <a:stretch/>
      </xdr:blipFill>
      <xdr:spPr>
        <a:xfrm>
          <a:off x="4915621" y="41148000"/>
          <a:ext cx="799380" cy="5573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28605</xdr:colOff>
      <xdr:row>78</xdr:row>
      <xdr:rowOff>37305</xdr:rowOff>
    </xdr:from>
    <xdr:to>
      <xdr:col>4</xdr:col>
      <xdr:colOff>987285</xdr:colOff>
      <xdr:row>83</xdr:row>
      <xdr:rowOff>95250</xdr:rowOff>
    </xdr:to>
    <xdr:pic>
      <xdr:nvPicPr>
        <xdr:cNvPr id="36" name="Рисунок 42"/>
        <xdr:cNvPicPr/>
      </xdr:nvPicPr>
      <xdr:blipFill>
        <a:blip xmlns:r="http://schemas.openxmlformats.org/officeDocument/2006/relationships" r:embed="rId32"/>
        <a:stretch/>
      </xdr:blipFill>
      <xdr:spPr>
        <a:xfrm>
          <a:off x="4848255" y="17582355"/>
          <a:ext cx="958680" cy="101997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66600</xdr:colOff>
      <xdr:row>32</xdr:row>
      <xdr:rowOff>9720</xdr:rowOff>
    </xdr:from>
    <xdr:to>
      <xdr:col>4</xdr:col>
      <xdr:colOff>941400</xdr:colOff>
      <xdr:row>33</xdr:row>
      <xdr:rowOff>455760</xdr:rowOff>
    </xdr:to>
    <xdr:pic>
      <xdr:nvPicPr>
        <xdr:cNvPr id="37" name="Рисунок 31"/>
        <xdr:cNvPicPr/>
      </xdr:nvPicPr>
      <xdr:blipFill>
        <a:blip xmlns:r="http://schemas.openxmlformats.org/officeDocument/2006/relationships" r:embed="rId33"/>
        <a:stretch/>
      </xdr:blipFill>
      <xdr:spPr>
        <a:xfrm>
          <a:off x="5162400" y="6124680"/>
          <a:ext cx="874800" cy="846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143235</xdr:colOff>
      <xdr:row>35</xdr:row>
      <xdr:rowOff>106575</xdr:rowOff>
    </xdr:from>
    <xdr:to>
      <xdr:col>4</xdr:col>
      <xdr:colOff>876300</xdr:colOff>
      <xdr:row>35</xdr:row>
      <xdr:rowOff>828675</xdr:rowOff>
    </xdr:to>
    <xdr:pic>
      <xdr:nvPicPr>
        <xdr:cNvPr id="38" name="Рисунок 39"/>
        <xdr:cNvPicPr/>
      </xdr:nvPicPr>
      <xdr:blipFill>
        <a:blip xmlns:r="http://schemas.openxmlformats.org/officeDocument/2006/relationships" r:embed="rId34"/>
        <a:stretch/>
      </xdr:blipFill>
      <xdr:spPr>
        <a:xfrm>
          <a:off x="4962885" y="7126500"/>
          <a:ext cx="733065" cy="7221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171811</xdr:colOff>
      <xdr:row>37</xdr:row>
      <xdr:rowOff>105135</xdr:rowOff>
    </xdr:from>
    <xdr:to>
      <xdr:col>4</xdr:col>
      <xdr:colOff>914401</xdr:colOff>
      <xdr:row>37</xdr:row>
      <xdr:rowOff>857250</xdr:rowOff>
    </xdr:to>
    <xdr:pic>
      <xdr:nvPicPr>
        <xdr:cNvPr id="39" name="Рисунок 43"/>
        <xdr:cNvPicPr/>
      </xdr:nvPicPr>
      <xdr:blipFill>
        <a:blip xmlns:r="http://schemas.openxmlformats.org/officeDocument/2006/relationships" r:embed="rId35"/>
        <a:stretch/>
      </xdr:blipFill>
      <xdr:spPr>
        <a:xfrm>
          <a:off x="4991461" y="8182335"/>
          <a:ext cx="742590" cy="75211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123690</xdr:colOff>
      <xdr:row>26</xdr:row>
      <xdr:rowOff>57255</xdr:rowOff>
    </xdr:from>
    <xdr:to>
      <xdr:col>4</xdr:col>
      <xdr:colOff>895350</xdr:colOff>
      <xdr:row>30</xdr:row>
      <xdr:rowOff>133350</xdr:rowOff>
    </xdr:to>
    <xdr:pic>
      <xdr:nvPicPr>
        <xdr:cNvPr id="40" name="Рисунок 45"/>
        <xdr:cNvPicPr/>
      </xdr:nvPicPr>
      <xdr:blipFill>
        <a:blip xmlns:r="http://schemas.openxmlformats.org/officeDocument/2006/relationships" r:embed="rId36"/>
        <a:stretch/>
      </xdr:blipFill>
      <xdr:spPr>
        <a:xfrm>
          <a:off x="4943340" y="4838805"/>
          <a:ext cx="771660" cy="8380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190501</xdr:colOff>
      <xdr:row>158</xdr:row>
      <xdr:rowOff>76200</xdr:rowOff>
    </xdr:from>
    <xdr:to>
      <xdr:col>4</xdr:col>
      <xdr:colOff>876301</xdr:colOff>
      <xdr:row>158</xdr:row>
      <xdr:rowOff>609600</xdr:rowOff>
    </xdr:to>
    <xdr:pic>
      <xdr:nvPicPr>
        <xdr:cNvPr id="41" name="Рисунок 46"/>
        <xdr:cNvPicPr/>
      </xdr:nvPicPr>
      <xdr:blipFill>
        <a:blip xmlns:r="http://schemas.openxmlformats.org/officeDocument/2006/relationships" r:embed="rId37"/>
        <a:stretch/>
      </xdr:blipFill>
      <xdr:spPr>
        <a:xfrm>
          <a:off x="5010151" y="34061400"/>
          <a:ext cx="685800" cy="53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142710</xdr:colOff>
      <xdr:row>200</xdr:row>
      <xdr:rowOff>62790</xdr:rowOff>
    </xdr:from>
    <xdr:to>
      <xdr:col>4</xdr:col>
      <xdr:colOff>809625</xdr:colOff>
      <xdr:row>201</xdr:row>
      <xdr:rowOff>314325</xdr:rowOff>
    </xdr:to>
    <xdr:pic>
      <xdr:nvPicPr>
        <xdr:cNvPr id="42" name="Рисунок 47"/>
        <xdr:cNvPicPr/>
      </xdr:nvPicPr>
      <xdr:blipFill>
        <a:blip xmlns:r="http://schemas.openxmlformats.org/officeDocument/2006/relationships" r:embed="rId38"/>
        <a:stretch/>
      </xdr:blipFill>
      <xdr:spPr>
        <a:xfrm>
          <a:off x="4962360" y="47211540"/>
          <a:ext cx="666915" cy="603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114225</xdr:colOff>
      <xdr:row>185</xdr:row>
      <xdr:rowOff>57150</xdr:rowOff>
    </xdr:from>
    <xdr:to>
      <xdr:col>4</xdr:col>
      <xdr:colOff>866775</xdr:colOff>
      <xdr:row>187</xdr:row>
      <xdr:rowOff>219075</xdr:rowOff>
    </xdr:to>
    <xdr:pic>
      <xdr:nvPicPr>
        <xdr:cNvPr id="43" name="Рисунок 50"/>
        <xdr:cNvPicPr/>
      </xdr:nvPicPr>
      <xdr:blipFill>
        <a:blip xmlns:r="http://schemas.openxmlformats.org/officeDocument/2006/relationships" r:embed="rId39"/>
        <a:stretch/>
      </xdr:blipFill>
      <xdr:spPr>
        <a:xfrm>
          <a:off x="4933875" y="42824400"/>
          <a:ext cx="752550" cy="762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228600</xdr:colOff>
      <xdr:row>162</xdr:row>
      <xdr:rowOff>57150</xdr:rowOff>
    </xdr:from>
    <xdr:to>
      <xdr:col>4</xdr:col>
      <xdr:colOff>828675</xdr:colOff>
      <xdr:row>162</xdr:row>
      <xdr:rowOff>631365</xdr:rowOff>
    </xdr:to>
    <xdr:pic>
      <xdr:nvPicPr>
        <xdr:cNvPr id="44" name="Рисунок 52"/>
        <xdr:cNvPicPr/>
      </xdr:nvPicPr>
      <xdr:blipFill>
        <a:blip xmlns:r="http://schemas.openxmlformats.org/officeDocument/2006/relationships" r:embed="rId40"/>
        <a:stretch/>
      </xdr:blipFill>
      <xdr:spPr>
        <a:xfrm>
          <a:off x="5048250" y="35737800"/>
          <a:ext cx="600075" cy="57421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190410</xdr:colOff>
      <xdr:row>53</xdr:row>
      <xdr:rowOff>67035</xdr:rowOff>
    </xdr:from>
    <xdr:to>
      <xdr:col>4</xdr:col>
      <xdr:colOff>828675</xdr:colOff>
      <xdr:row>54</xdr:row>
      <xdr:rowOff>295275</xdr:rowOff>
    </xdr:to>
    <xdr:pic>
      <xdr:nvPicPr>
        <xdr:cNvPr id="45" name="Рисунок 47"/>
        <xdr:cNvPicPr/>
      </xdr:nvPicPr>
      <xdr:blipFill>
        <a:blip xmlns:r="http://schemas.openxmlformats.org/officeDocument/2006/relationships" r:embed="rId41"/>
        <a:stretch/>
      </xdr:blipFill>
      <xdr:spPr>
        <a:xfrm>
          <a:off x="5010060" y="11906610"/>
          <a:ext cx="638265" cy="52351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161925</xdr:colOff>
      <xdr:row>137</xdr:row>
      <xdr:rowOff>47625</xdr:rowOff>
    </xdr:from>
    <xdr:to>
      <xdr:col>4</xdr:col>
      <xdr:colOff>771525</xdr:colOff>
      <xdr:row>137</xdr:row>
      <xdr:rowOff>501105</xdr:rowOff>
    </xdr:to>
    <xdr:pic>
      <xdr:nvPicPr>
        <xdr:cNvPr id="46" name="Рисунок 48"/>
        <xdr:cNvPicPr/>
      </xdr:nvPicPr>
      <xdr:blipFill>
        <a:blip xmlns:r="http://schemas.openxmlformats.org/officeDocument/2006/relationships" r:embed="rId42"/>
        <a:stretch/>
      </xdr:blipFill>
      <xdr:spPr>
        <a:xfrm>
          <a:off x="4981575" y="27803475"/>
          <a:ext cx="609600" cy="453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47625</xdr:colOff>
      <xdr:row>46</xdr:row>
      <xdr:rowOff>67395</xdr:rowOff>
    </xdr:from>
    <xdr:to>
      <xdr:col>4</xdr:col>
      <xdr:colOff>923925</xdr:colOff>
      <xdr:row>51</xdr:row>
      <xdr:rowOff>76200</xdr:rowOff>
    </xdr:to>
    <xdr:pic>
      <xdr:nvPicPr>
        <xdr:cNvPr id="47" name="Рисунок 50"/>
        <xdr:cNvPicPr/>
      </xdr:nvPicPr>
      <xdr:blipFill>
        <a:blip xmlns:r="http://schemas.openxmlformats.org/officeDocument/2006/relationships" r:embed="rId43"/>
        <a:stretch/>
      </xdr:blipFill>
      <xdr:spPr>
        <a:xfrm>
          <a:off x="4867275" y="10573470"/>
          <a:ext cx="876300" cy="961305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4</xdr:col>
      <xdr:colOff>106199</xdr:colOff>
      <xdr:row>110</xdr:row>
      <xdr:rowOff>3375</xdr:rowOff>
    </xdr:from>
    <xdr:to>
      <xdr:col>4</xdr:col>
      <xdr:colOff>885825</xdr:colOff>
      <xdr:row>111</xdr:row>
      <xdr:rowOff>352425</xdr:rowOff>
    </xdr:to>
    <xdr:pic>
      <xdr:nvPicPr>
        <xdr:cNvPr id="48" name="Изображение 1"/>
        <xdr:cNvPicPr/>
      </xdr:nvPicPr>
      <xdr:blipFill>
        <a:blip xmlns:r="http://schemas.openxmlformats.org/officeDocument/2006/relationships" r:embed="rId44"/>
        <a:stretch/>
      </xdr:blipFill>
      <xdr:spPr>
        <a:xfrm>
          <a:off x="4925849" y="24349275"/>
          <a:ext cx="779626" cy="7681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133350</xdr:colOff>
      <xdr:row>68</xdr:row>
      <xdr:rowOff>28575</xdr:rowOff>
    </xdr:from>
    <xdr:to>
      <xdr:col>4</xdr:col>
      <xdr:colOff>781050</xdr:colOff>
      <xdr:row>70</xdr:row>
      <xdr:rowOff>172955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15782925"/>
          <a:ext cx="647700" cy="54443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72</xdr:row>
      <xdr:rowOff>38100</xdr:rowOff>
    </xdr:from>
    <xdr:to>
      <xdr:col>4</xdr:col>
      <xdr:colOff>881595</xdr:colOff>
      <xdr:row>75</xdr:row>
      <xdr:rowOff>176272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16592550"/>
          <a:ext cx="786345" cy="738247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118</xdr:row>
      <xdr:rowOff>104775</xdr:rowOff>
    </xdr:from>
    <xdr:to>
      <xdr:col>4</xdr:col>
      <xdr:colOff>885824</xdr:colOff>
      <xdr:row>121</xdr:row>
      <xdr:rowOff>190499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24641175"/>
          <a:ext cx="752474" cy="752474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123</xdr:row>
      <xdr:rowOff>66675</xdr:rowOff>
    </xdr:from>
    <xdr:to>
      <xdr:col>4</xdr:col>
      <xdr:colOff>857250</xdr:colOff>
      <xdr:row>125</xdr:row>
      <xdr:rowOff>219075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0" y="25679400"/>
          <a:ext cx="742950" cy="742950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207</xdr:row>
      <xdr:rowOff>76200</xdr:rowOff>
    </xdr:from>
    <xdr:to>
      <xdr:col>4</xdr:col>
      <xdr:colOff>923924</xdr:colOff>
      <xdr:row>211</xdr:row>
      <xdr:rowOff>114299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52120800"/>
          <a:ext cx="800099" cy="800099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88</xdr:row>
      <xdr:rowOff>171450</xdr:rowOff>
    </xdr:from>
    <xdr:to>
      <xdr:col>4</xdr:col>
      <xdr:colOff>952499</xdr:colOff>
      <xdr:row>93</xdr:row>
      <xdr:rowOff>105247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19716750"/>
          <a:ext cx="933449" cy="972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8</xdr:row>
      <xdr:rowOff>6900</xdr:rowOff>
    </xdr:from>
    <xdr:to>
      <xdr:col>3</xdr:col>
      <xdr:colOff>952500</xdr:colOff>
      <xdr:row>12</xdr:row>
      <xdr:rowOff>152400</xdr:rowOff>
    </xdr:to>
    <xdr:pic>
      <xdr:nvPicPr>
        <xdr:cNvPr id="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4819650" y="2083350"/>
          <a:ext cx="828675" cy="9075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143355</xdr:colOff>
      <xdr:row>17</xdr:row>
      <xdr:rowOff>48405</xdr:rowOff>
    </xdr:from>
    <xdr:to>
      <xdr:col>3</xdr:col>
      <xdr:colOff>800100</xdr:colOff>
      <xdr:row>19</xdr:row>
      <xdr:rowOff>180975</xdr:rowOff>
    </xdr:to>
    <xdr:pic>
      <xdr:nvPicPr>
        <xdr:cNvPr id="48" name="Pictur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4839180" y="3277380"/>
          <a:ext cx="656745" cy="51357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108930</xdr:colOff>
      <xdr:row>21</xdr:row>
      <xdr:rowOff>25920</xdr:rowOff>
    </xdr:from>
    <xdr:to>
      <xdr:col>3</xdr:col>
      <xdr:colOff>952500</xdr:colOff>
      <xdr:row>24</xdr:row>
      <xdr:rowOff>151920</xdr:rowOff>
    </xdr:to>
    <xdr:pic>
      <xdr:nvPicPr>
        <xdr:cNvPr id="49" name="Picture 3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04755" y="3997845"/>
          <a:ext cx="843570" cy="6975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13680</xdr:colOff>
      <xdr:row>39</xdr:row>
      <xdr:rowOff>39600</xdr:rowOff>
    </xdr:from>
    <xdr:to>
      <xdr:col>3</xdr:col>
      <xdr:colOff>1036995</xdr:colOff>
      <xdr:row>44</xdr:row>
      <xdr:rowOff>179640</xdr:rowOff>
    </xdr:to>
    <xdr:pic>
      <xdr:nvPicPr>
        <xdr:cNvPr id="50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985640" y="10240560"/>
          <a:ext cx="1032840" cy="1092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77340</xdr:colOff>
      <xdr:row>56</xdr:row>
      <xdr:rowOff>64801</xdr:rowOff>
    </xdr:from>
    <xdr:to>
      <xdr:col>3</xdr:col>
      <xdr:colOff>971550</xdr:colOff>
      <xdr:row>60</xdr:row>
      <xdr:rowOff>209551</xdr:rowOff>
    </xdr:to>
    <xdr:pic>
      <xdr:nvPicPr>
        <xdr:cNvPr id="52" name="Picture 7"/>
        <xdr:cNvPicPr/>
      </xdr:nvPicPr>
      <xdr:blipFill>
        <a:blip xmlns:r="http://schemas.openxmlformats.org/officeDocument/2006/relationships" r:embed="rId5"/>
        <a:stretch/>
      </xdr:blipFill>
      <xdr:spPr>
        <a:xfrm>
          <a:off x="4773165" y="13828426"/>
          <a:ext cx="894210" cy="9067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39240</xdr:colOff>
      <xdr:row>62</xdr:row>
      <xdr:rowOff>13680</xdr:rowOff>
    </xdr:from>
    <xdr:to>
      <xdr:col>3</xdr:col>
      <xdr:colOff>1036635</xdr:colOff>
      <xdr:row>66</xdr:row>
      <xdr:rowOff>52560</xdr:rowOff>
    </xdr:to>
    <xdr:pic>
      <xdr:nvPicPr>
        <xdr:cNvPr id="53" name="Picture 8"/>
        <xdr:cNvPicPr/>
      </xdr:nvPicPr>
      <xdr:blipFill>
        <a:blip xmlns:r="http://schemas.openxmlformats.org/officeDocument/2006/relationships" r:embed="rId6"/>
        <a:stretch/>
      </xdr:blipFill>
      <xdr:spPr>
        <a:xfrm>
          <a:off x="5011200" y="16701480"/>
          <a:ext cx="1006920" cy="800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156556</xdr:colOff>
      <xdr:row>97</xdr:row>
      <xdr:rowOff>76201</xdr:rowOff>
    </xdr:from>
    <xdr:to>
      <xdr:col>3</xdr:col>
      <xdr:colOff>809626</xdr:colOff>
      <xdr:row>100</xdr:row>
      <xdr:rowOff>133351</xdr:rowOff>
    </xdr:to>
    <xdr:pic>
      <xdr:nvPicPr>
        <xdr:cNvPr id="54" name="Picture 10"/>
        <xdr:cNvPicPr/>
      </xdr:nvPicPr>
      <xdr:blipFill>
        <a:blip xmlns:r="http://schemas.openxmlformats.org/officeDocument/2006/relationships" r:embed="rId7"/>
        <a:stretch/>
      </xdr:blipFill>
      <xdr:spPr>
        <a:xfrm>
          <a:off x="4852381" y="20078701"/>
          <a:ext cx="653070" cy="6286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64740</xdr:colOff>
      <xdr:row>101</xdr:row>
      <xdr:rowOff>66675</xdr:rowOff>
    </xdr:from>
    <xdr:to>
      <xdr:col>3</xdr:col>
      <xdr:colOff>885825</xdr:colOff>
      <xdr:row>105</xdr:row>
      <xdr:rowOff>69480</xdr:rowOff>
    </xdr:to>
    <xdr:pic>
      <xdr:nvPicPr>
        <xdr:cNvPr id="55" name="Picture 11"/>
        <xdr:cNvPicPr/>
      </xdr:nvPicPr>
      <xdr:blipFill>
        <a:blip xmlns:r="http://schemas.openxmlformats.org/officeDocument/2006/relationships" r:embed="rId8"/>
        <a:stretch/>
      </xdr:blipFill>
      <xdr:spPr>
        <a:xfrm>
          <a:off x="4760565" y="20488275"/>
          <a:ext cx="821085" cy="77433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40320</xdr:colOff>
      <xdr:row>107</xdr:row>
      <xdr:rowOff>47625</xdr:rowOff>
    </xdr:from>
    <xdr:to>
      <xdr:col>3</xdr:col>
      <xdr:colOff>809625</xdr:colOff>
      <xdr:row>108</xdr:row>
      <xdr:rowOff>318240</xdr:rowOff>
    </xdr:to>
    <xdr:pic>
      <xdr:nvPicPr>
        <xdr:cNvPr id="56" name="Picture 12"/>
        <xdr:cNvPicPr/>
      </xdr:nvPicPr>
      <xdr:blipFill>
        <a:blip xmlns:r="http://schemas.openxmlformats.org/officeDocument/2006/relationships" r:embed="rId9"/>
        <a:stretch/>
      </xdr:blipFill>
      <xdr:spPr>
        <a:xfrm>
          <a:off x="4736145" y="21631275"/>
          <a:ext cx="769305" cy="63256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93315</xdr:colOff>
      <xdr:row>113</xdr:row>
      <xdr:rowOff>95250</xdr:rowOff>
    </xdr:from>
    <xdr:to>
      <xdr:col>3</xdr:col>
      <xdr:colOff>933450</xdr:colOff>
      <xdr:row>116</xdr:row>
      <xdr:rowOff>141120</xdr:rowOff>
    </xdr:to>
    <xdr:pic>
      <xdr:nvPicPr>
        <xdr:cNvPr id="57" name="Picture 14"/>
        <xdr:cNvPicPr/>
      </xdr:nvPicPr>
      <xdr:blipFill>
        <a:blip xmlns:r="http://schemas.openxmlformats.org/officeDocument/2006/relationships" r:embed="rId10"/>
        <a:stretch/>
      </xdr:blipFill>
      <xdr:spPr>
        <a:xfrm>
          <a:off x="4789140" y="23507700"/>
          <a:ext cx="840135" cy="61737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213705</xdr:colOff>
      <xdr:row>127</xdr:row>
      <xdr:rowOff>58665</xdr:rowOff>
    </xdr:from>
    <xdr:to>
      <xdr:col>3</xdr:col>
      <xdr:colOff>819150</xdr:colOff>
      <xdr:row>129</xdr:row>
      <xdr:rowOff>152400</xdr:rowOff>
    </xdr:to>
    <xdr:pic>
      <xdr:nvPicPr>
        <xdr:cNvPr id="60" name="Picture 17"/>
        <xdr:cNvPicPr/>
      </xdr:nvPicPr>
      <xdr:blipFill>
        <a:blip xmlns:r="http://schemas.openxmlformats.org/officeDocument/2006/relationships" r:embed="rId11"/>
        <a:stretch/>
      </xdr:blipFill>
      <xdr:spPr>
        <a:xfrm>
          <a:off x="4909530" y="25595190"/>
          <a:ext cx="605445" cy="47473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74266</xdr:colOff>
      <xdr:row>131</xdr:row>
      <xdr:rowOff>85725</xdr:rowOff>
    </xdr:from>
    <xdr:to>
      <xdr:col>3</xdr:col>
      <xdr:colOff>885826</xdr:colOff>
      <xdr:row>135</xdr:row>
      <xdr:rowOff>106425</xdr:rowOff>
    </xdr:to>
    <xdr:pic>
      <xdr:nvPicPr>
        <xdr:cNvPr id="61" name="Picture 18"/>
        <xdr:cNvPicPr/>
      </xdr:nvPicPr>
      <xdr:blipFill>
        <a:blip xmlns:r="http://schemas.openxmlformats.org/officeDocument/2006/relationships" r:embed="rId12"/>
        <a:stretch/>
      </xdr:blipFill>
      <xdr:spPr>
        <a:xfrm>
          <a:off x="4770091" y="26393775"/>
          <a:ext cx="811560" cy="782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121890</xdr:colOff>
      <xdr:row>139</xdr:row>
      <xdr:rowOff>57150</xdr:rowOff>
    </xdr:from>
    <xdr:to>
      <xdr:col>3</xdr:col>
      <xdr:colOff>962025</xdr:colOff>
      <xdr:row>144</xdr:row>
      <xdr:rowOff>49995</xdr:rowOff>
    </xdr:to>
    <xdr:pic>
      <xdr:nvPicPr>
        <xdr:cNvPr id="62" name="Picture 20"/>
        <xdr:cNvPicPr/>
      </xdr:nvPicPr>
      <xdr:blipFill>
        <a:blip xmlns:r="http://schemas.openxmlformats.org/officeDocument/2006/relationships" r:embed="rId13"/>
        <a:stretch/>
      </xdr:blipFill>
      <xdr:spPr>
        <a:xfrm>
          <a:off x="4817715" y="28374975"/>
          <a:ext cx="840135" cy="94534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156555</xdr:colOff>
      <xdr:row>146</xdr:row>
      <xdr:rowOff>9960</xdr:rowOff>
    </xdr:from>
    <xdr:to>
      <xdr:col>3</xdr:col>
      <xdr:colOff>914400</xdr:colOff>
      <xdr:row>146</xdr:row>
      <xdr:rowOff>619125</xdr:rowOff>
    </xdr:to>
    <xdr:pic>
      <xdr:nvPicPr>
        <xdr:cNvPr id="63" name="Picture 21"/>
        <xdr:cNvPicPr/>
      </xdr:nvPicPr>
      <xdr:blipFill>
        <a:blip xmlns:r="http://schemas.openxmlformats.org/officeDocument/2006/relationships" r:embed="rId14"/>
        <a:stretch/>
      </xdr:blipFill>
      <xdr:spPr>
        <a:xfrm>
          <a:off x="4852380" y="29670810"/>
          <a:ext cx="757845" cy="60916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140941</xdr:colOff>
      <xdr:row>148</xdr:row>
      <xdr:rowOff>39256</xdr:rowOff>
    </xdr:from>
    <xdr:to>
      <xdr:col>3</xdr:col>
      <xdr:colOff>800100</xdr:colOff>
      <xdr:row>150</xdr:row>
      <xdr:rowOff>161926</xdr:rowOff>
    </xdr:to>
    <xdr:pic>
      <xdr:nvPicPr>
        <xdr:cNvPr id="64" name="Picture 22"/>
        <xdr:cNvPicPr/>
      </xdr:nvPicPr>
      <xdr:blipFill>
        <a:blip xmlns:r="http://schemas.openxmlformats.org/officeDocument/2006/relationships" r:embed="rId15"/>
        <a:stretch/>
      </xdr:blipFill>
      <xdr:spPr>
        <a:xfrm>
          <a:off x="4836766" y="30557356"/>
          <a:ext cx="659159" cy="50367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166081</xdr:colOff>
      <xdr:row>152</xdr:row>
      <xdr:rowOff>10680</xdr:rowOff>
    </xdr:from>
    <xdr:to>
      <xdr:col>3</xdr:col>
      <xdr:colOff>895351</xdr:colOff>
      <xdr:row>152</xdr:row>
      <xdr:rowOff>581025</xdr:rowOff>
    </xdr:to>
    <xdr:pic>
      <xdr:nvPicPr>
        <xdr:cNvPr id="65" name="Picture 23"/>
        <xdr:cNvPicPr/>
      </xdr:nvPicPr>
      <xdr:blipFill>
        <a:blip xmlns:r="http://schemas.openxmlformats.org/officeDocument/2006/relationships" r:embed="rId16"/>
        <a:stretch/>
      </xdr:blipFill>
      <xdr:spPr>
        <a:xfrm>
          <a:off x="4861906" y="31300305"/>
          <a:ext cx="729270" cy="57034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217141</xdr:colOff>
      <xdr:row>154</xdr:row>
      <xdr:rowOff>61021</xdr:rowOff>
    </xdr:from>
    <xdr:to>
      <xdr:col>3</xdr:col>
      <xdr:colOff>895351</xdr:colOff>
      <xdr:row>154</xdr:row>
      <xdr:rowOff>581025</xdr:rowOff>
    </xdr:to>
    <xdr:pic>
      <xdr:nvPicPr>
        <xdr:cNvPr id="66" name="Picture 24"/>
        <xdr:cNvPicPr/>
      </xdr:nvPicPr>
      <xdr:blipFill>
        <a:blip xmlns:r="http://schemas.openxmlformats.org/officeDocument/2006/relationships" r:embed="rId17"/>
        <a:stretch/>
      </xdr:blipFill>
      <xdr:spPr>
        <a:xfrm>
          <a:off x="4912966" y="32207896"/>
          <a:ext cx="678210" cy="52000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42256</xdr:colOff>
      <xdr:row>156</xdr:row>
      <xdr:rowOff>104775</xdr:rowOff>
    </xdr:from>
    <xdr:to>
      <xdr:col>3</xdr:col>
      <xdr:colOff>866776</xdr:colOff>
      <xdr:row>156</xdr:row>
      <xdr:rowOff>594420</xdr:rowOff>
    </xdr:to>
    <xdr:pic>
      <xdr:nvPicPr>
        <xdr:cNvPr id="67" name="Picture 25"/>
        <xdr:cNvPicPr/>
      </xdr:nvPicPr>
      <xdr:blipFill>
        <a:blip xmlns:r="http://schemas.openxmlformats.org/officeDocument/2006/relationships" r:embed="rId18"/>
        <a:stretch/>
      </xdr:blipFill>
      <xdr:spPr>
        <a:xfrm>
          <a:off x="4738081" y="33108900"/>
          <a:ext cx="824520" cy="48964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156555</xdr:colOff>
      <xdr:row>160</xdr:row>
      <xdr:rowOff>61380</xdr:rowOff>
    </xdr:from>
    <xdr:to>
      <xdr:col>3</xdr:col>
      <xdr:colOff>914400</xdr:colOff>
      <xdr:row>160</xdr:row>
      <xdr:rowOff>561975</xdr:rowOff>
    </xdr:to>
    <xdr:pic>
      <xdr:nvPicPr>
        <xdr:cNvPr id="68" name="Picture 26"/>
        <xdr:cNvPicPr/>
      </xdr:nvPicPr>
      <xdr:blipFill>
        <a:blip xmlns:r="http://schemas.openxmlformats.org/officeDocument/2006/relationships" r:embed="rId19"/>
        <a:stretch/>
      </xdr:blipFill>
      <xdr:spPr>
        <a:xfrm>
          <a:off x="4852380" y="34780005"/>
          <a:ext cx="757845" cy="5005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121891</xdr:colOff>
      <xdr:row>164</xdr:row>
      <xdr:rowOff>71265</xdr:rowOff>
    </xdr:from>
    <xdr:to>
      <xdr:col>3</xdr:col>
      <xdr:colOff>838201</xdr:colOff>
      <xdr:row>164</xdr:row>
      <xdr:rowOff>609600</xdr:rowOff>
    </xdr:to>
    <xdr:pic>
      <xdr:nvPicPr>
        <xdr:cNvPr id="69" name="Picture 27"/>
        <xdr:cNvPicPr/>
      </xdr:nvPicPr>
      <xdr:blipFill>
        <a:blip xmlns:r="http://schemas.openxmlformats.org/officeDocument/2006/relationships" r:embed="rId20"/>
        <a:stretch/>
      </xdr:blipFill>
      <xdr:spPr>
        <a:xfrm>
          <a:off x="4817716" y="36504390"/>
          <a:ext cx="716310" cy="53833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118455</xdr:colOff>
      <xdr:row>166</xdr:row>
      <xdr:rowOff>133350</xdr:rowOff>
    </xdr:from>
    <xdr:to>
      <xdr:col>3</xdr:col>
      <xdr:colOff>914400</xdr:colOff>
      <xdr:row>172</xdr:row>
      <xdr:rowOff>95250</xdr:rowOff>
    </xdr:to>
    <xdr:pic>
      <xdr:nvPicPr>
        <xdr:cNvPr id="70" name="Picture 28"/>
        <xdr:cNvPicPr/>
      </xdr:nvPicPr>
      <xdr:blipFill>
        <a:blip xmlns:r="http://schemas.openxmlformats.org/officeDocument/2006/relationships" r:embed="rId21"/>
        <a:stretch/>
      </xdr:blipFill>
      <xdr:spPr>
        <a:xfrm>
          <a:off x="4814280" y="37423725"/>
          <a:ext cx="795945" cy="11049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55216</xdr:colOff>
      <xdr:row>174</xdr:row>
      <xdr:rowOff>76200</xdr:rowOff>
    </xdr:from>
    <xdr:to>
      <xdr:col>3</xdr:col>
      <xdr:colOff>962026</xdr:colOff>
      <xdr:row>179</xdr:row>
      <xdr:rowOff>122790</xdr:rowOff>
    </xdr:to>
    <xdr:pic>
      <xdr:nvPicPr>
        <xdr:cNvPr id="71" name="Picture 29"/>
        <xdr:cNvPicPr/>
      </xdr:nvPicPr>
      <xdr:blipFill>
        <a:blip xmlns:r="http://schemas.openxmlformats.org/officeDocument/2006/relationships" r:embed="rId22"/>
        <a:stretch/>
      </xdr:blipFill>
      <xdr:spPr>
        <a:xfrm>
          <a:off x="4751041" y="38900100"/>
          <a:ext cx="906810" cy="9990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134491</xdr:colOff>
      <xdr:row>181</xdr:row>
      <xdr:rowOff>95685</xdr:rowOff>
    </xdr:from>
    <xdr:to>
      <xdr:col>3</xdr:col>
      <xdr:colOff>914401</xdr:colOff>
      <xdr:row>181</xdr:row>
      <xdr:rowOff>571500</xdr:rowOff>
    </xdr:to>
    <xdr:pic>
      <xdr:nvPicPr>
        <xdr:cNvPr id="72" name="Picture 30"/>
        <xdr:cNvPicPr/>
      </xdr:nvPicPr>
      <xdr:blipFill>
        <a:blip xmlns:r="http://schemas.openxmlformats.org/officeDocument/2006/relationships" r:embed="rId23"/>
        <a:stretch/>
      </xdr:blipFill>
      <xdr:spPr>
        <a:xfrm>
          <a:off x="4830316" y="40262610"/>
          <a:ext cx="779910" cy="47581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175605</xdr:colOff>
      <xdr:row>189</xdr:row>
      <xdr:rowOff>48781</xdr:rowOff>
    </xdr:from>
    <xdr:to>
      <xdr:col>3</xdr:col>
      <xdr:colOff>914400</xdr:colOff>
      <xdr:row>189</xdr:row>
      <xdr:rowOff>609601</xdr:rowOff>
    </xdr:to>
    <xdr:pic>
      <xdr:nvPicPr>
        <xdr:cNvPr id="73" name="Picture 32"/>
        <xdr:cNvPicPr/>
      </xdr:nvPicPr>
      <xdr:blipFill>
        <a:blip xmlns:r="http://schemas.openxmlformats.org/officeDocument/2006/relationships" r:embed="rId24"/>
        <a:stretch/>
      </xdr:blipFill>
      <xdr:spPr>
        <a:xfrm>
          <a:off x="4871430" y="42816031"/>
          <a:ext cx="738795" cy="5608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169051</xdr:colOff>
      <xdr:row>191</xdr:row>
      <xdr:rowOff>28575</xdr:rowOff>
    </xdr:from>
    <xdr:to>
      <xdr:col>3</xdr:col>
      <xdr:colOff>885825</xdr:colOff>
      <xdr:row>191</xdr:row>
      <xdr:rowOff>609600</xdr:rowOff>
    </xdr:to>
    <xdr:pic>
      <xdr:nvPicPr>
        <xdr:cNvPr id="74" name="Picture 33"/>
        <xdr:cNvPicPr/>
      </xdr:nvPicPr>
      <xdr:blipFill>
        <a:blip xmlns:r="http://schemas.openxmlformats.org/officeDocument/2006/relationships" r:embed="rId25"/>
        <a:stretch/>
      </xdr:blipFill>
      <xdr:spPr>
        <a:xfrm>
          <a:off x="4864876" y="43653075"/>
          <a:ext cx="716774" cy="5810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85724</xdr:colOff>
      <xdr:row>193</xdr:row>
      <xdr:rowOff>58306</xdr:rowOff>
    </xdr:from>
    <xdr:to>
      <xdr:col>3</xdr:col>
      <xdr:colOff>914399</xdr:colOff>
      <xdr:row>196</xdr:row>
      <xdr:rowOff>180976</xdr:rowOff>
    </xdr:to>
    <xdr:pic>
      <xdr:nvPicPr>
        <xdr:cNvPr id="75" name="Picture 36"/>
        <xdr:cNvPicPr/>
      </xdr:nvPicPr>
      <xdr:blipFill>
        <a:blip xmlns:r="http://schemas.openxmlformats.org/officeDocument/2006/relationships" r:embed="rId26"/>
        <a:stretch/>
      </xdr:blipFill>
      <xdr:spPr>
        <a:xfrm>
          <a:off x="4781549" y="44540056"/>
          <a:ext cx="828675" cy="92277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108931</xdr:colOff>
      <xdr:row>198</xdr:row>
      <xdr:rowOff>57946</xdr:rowOff>
    </xdr:from>
    <xdr:to>
      <xdr:col>3</xdr:col>
      <xdr:colOff>838200</xdr:colOff>
      <xdr:row>198</xdr:row>
      <xdr:rowOff>504825</xdr:rowOff>
    </xdr:to>
    <xdr:pic>
      <xdr:nvPicPr>
        <xdr:cNvPr id="76" name="Picture 37"/>
        <xdr:cNvPicPr/>
      </xdr:nvPicPr>
      <xdr:blipFill>
        <a:blip xmlns:r="http://schemas.openxmlformats.org/officeDocument/2006/relationships" r:embed="rId27"/>
        <a:stretch/>
      </xdr:blipFill>
      <xdr:spPr>
        <a:xfrm>
          <a:off x="4804756" y="46063696"/>
          <a:ext cx="729269" cy="4468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83791</xdr:colOff>
      <xdr:row>203</xdr:row>
      <xdr:rowOff>23640</xdr:rowOff>
    </xdr:from>
    <xdr:to>
      <xdr:col>3</xdr:col>
      <xdr:colOff>933451</xdr:colOff>
      <xdr:row>203</xdr:row>
      <xdr:rowOff>604905</xdr:rowOff>
    </xdr:to>
    <xdr:pic>
      <xdr:nvPicPr>
        <xdr:cNvPr id="77" name="Picture 38"/>
        <xdr:cNvPicPr/>
      </xdr:nvPicPr>
      <xdr:blipFill>
        <a:blip xmlns:r="http://schemas.openxmlformats.org/officeDocument/2006/relationships" r:embed="rId28"/>
        <a:stretch/>
      </xdr:blipFill>
      <xdr:spPr>
        <a:xfrm>
          <a:off x="4779616" y="47734365"/>
          <a:ext cx="849660" cy="58126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185130</xdr:colOff>
      <xdr:row>205</xdr:row>
      <xdr:rowOff>58305</xdr:rowOff>
    </xdr:from>
    <xdr:to>
      <xdr:col>3</xdr:col>
      <xdr:colOff>904875</xdr:colOff>
      <xdr:row>205</xdr:row>
      <xdr:rowOff>619125</xdr:rowOff>
    </xdr:to>
    <xdr:pic>
      <xdr:nvPicPr>
        <xdr:cNvPr id="78" name="Picture 39"/>
        <xdr:cNvPicPr/>
      </xdr:nvPicPr>
      <xdr:blipFill>
        <a:blip xmlns:r="http://schemas.openxmlformats.org/officeDocument/2006/relationships" r:embed="rId29"/>
        <a:stretch/>
      </xdr:blipFill>
      <xdr:spPr>
        <a:xfrm>
          <a:off x="4880955" y="49293030"/>
          <a:ext cx="719745" cy="5608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177840</xdr:colOff>
      <xdr:row>0</xdr:row>
      <xdr:rowOff>182160</xdr:rowOff>
    </xdr:from>
    <xdr:to>
      <xdr:col>0</xdr:col>
      <xdr:colOff>2512080</xdr:colOff>
      <xdr:row>4</xdr:row>
      <xdr:rowOff>24675</xdr:rowOff>
    </xdr:to>
    <xdr:pic>
      <xdr:nvPicPr>
        <xdr:cNvPr id="79" name="Picture 40"/>
        <xdr:cNvPicPr/>
      </xdr:nvPicPr>
      <xdr:blipFill>
        <a:blip xmlns:r="http://schemas.openxmlformats.org/officeDocument/2006/relationships" r:embed="rId30"/>
        <a:stretch/>
      </xdr:blipFill>
      <xdr:spPr>
        <a:xfrm>
          <a:off x="177840" y="182160"/>
          <a:ext cx="2334240" cy="661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194655</xdr:colOff>
      <xdr:row>183</xdr:row>
      <xdr:rowOff>77716</xdr:rowOff>
    </xdr:from>
    <xdr:to>
      <xdr:col>3</xdr:col>
      <xdr:colOff>895350</xdr:colOff>
      <xdr:row>183</xdr:row>
      <xdr:rowOff>619126</xdr:rowOff>
    </xdr:to>
    <xdr:pic>
      <xdr:nvPicPr>
        <xdr:cNvPr id="80" name="Рисунок 31"/>
        <xdr:cNvPicPr/>
      </xdr:nvPicPr>
      <xdr:blipFill>
        <a:blip xmlns:r="http://schemas.openxmlformats.org/officeDocument/2006/relationships" r:embed="rId31"/>
        <a:stretch/>
      </xdr:blipFill>
      <xdr:spPr>
        <a:xfrm>
          <a:off x="4890480" y="41101891"/>
          <a:ext cx="700695" cy="54141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66674</xdr:colOff>
      <xdr:row>78</xdr:row>
      <xdr:rowOff>115034</xdr:rowOff>
    </xdr:from>
    <xdr:to>
      <xdr:col>3</xdr:col>
      <xdr:colOff>1009649</xdr:colOff>
      <xdr:row>83</xdr:row>
      <xdr:rowOff>142875</xdr:rowOff>
    </xdr:to>
    <xdr:pic>
      <xdr:nvPicPr>
        <xdr:cNvPr id="81" name="Рисунок 41"/>
        <xdr:cNvPicPr/>
      </xdr:nvPicPr>
      <xdr:blipFill>
        <a:blip xmlns:r="http://schemas.openxmlformats.org/officeDocument/2006/relationships" r:embed="rId32"/>
        <a:stretch/>
      </xdr:blipFill>
      <xdr:spPr>
        <a:xfrm>
          <a:off x="4762499" y="18383984"/>
          <a:ext cx="942975" cy="98986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171765</xdr:colOff>
      <xdr:row>32</xdr:row>
      <xdr:rowOff>152400</xdr:rowOff>
    </xdr:from>
    <xdr:to>
      <xdr:col>3</xdr:col>
      <xdr:colOff>819150</xdr:colOff>
      <xdr:row>33</xdr:row>
      <xdr:rowOff>419100</xdr:rowOff>
    </xdr:to>
    <xdr:pic>
      <xdr:nvPicPr>
        <xdr:cNvPr id="82" name="Рисунок 42"/>
        <xdr:cNvPicPr/>
      </xdr:nvPicPr>
      <xdr:blipFill>
        <a:blip xmlns:r="http://schemas.openxmlformats.org/officeDocument/2006/relationships" r:embed="rId33"/>
        <a:stretch/>
      </xdr:blipFill>
      <xdr:spPr>
        <a:xfrm>
          <a:off x="4867590" y="6315075"/>
          <a:ext cx="647385" cy="828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134071</xdr:colOff>
      <xdr:row>35</xdr:row>
      <xdr:rowOff>124185</xdr:rowOff>
    </xdr:from>
    <xdr:to>
      <xdr:col>3</xdr:col>
      <xdr:colOff>895351</xdr:colOff>
      <xdr:row>35</xdr:row>
      <xdr:rowOff>895350</xdr:rowOff>
    </xdr:to>
    <xdr:pic>
      <xdr:nvPicPr>
        <xdr:cNvPr id="83" name="Рисунок 43"/>
        <xdr:cNvPicPr/>
      </xdr:nvPicPr>
      <xdr:blipFill>
        <a:blip xmlns:r="http://schemas.openxmlformats.org/officeDocument/2006/relationships" r:embed="rId34"/>
        <a:stretch/>
      </xdr:blipFill>
      <xdr:spPr>
        <a:xfrm>
          <a:off x="4829896" y="7591785"/>
          <a:ext cx="761280" cy="77116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57870</xdr:colOff>
      <xdr:row>37</xdr:row>
      <xdr:rowOff>76199</xdr:rowOff>
    </xdr:from>
    <xdr:to>
      <xdr:col>3</xdr:col>
      <xdr:colOff>866775</xdr:colOff>
      <xdr:row>37</xdr:row>
      <xdr:rowOff>940904</xdr:rowOff>
    </xdr:to>
    <xdr:pic>
      <xdr:nvPicPr>
        <xdr:cNvPr id="84" name="Рисунок 44"/>
        <xdr:cNvPicPr/>
      </xdr:nvPicPr>
      <xdr:blipFill>
        <a:blip xmlns:r="http://schemas.openxmlformats.org/officeDocument/2006/relationships" r:embed="rId35"/>
        <a:stretch/>
      </xdr:blipFill>
      <xdr:spPr>
        <a:xfrm>
          <a:off x="4753695" y="8724899"/>
          <a:ext cx="808905" cy="86470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152761</xdr:colOff>
      <xdr:row>26</xdr:row>
      <xdr:rowOff>39180</xdr:rowOff>
    </xdr:from>
    <xdr:to>
      <xdr:col>3</xdr:col>
      <xdr:colOff>876300</xdr:colOff>
      <xdr:row>30</xdr:row>
      <xdr:rowOff>95250</xdr:rowOff>
    </xdr:to>
    <xdr:pic>
      <xdr:nvPicPr>
        <xdr:cNvPr id="86" name="Рисунок 1"/>
        <xdr:cNvPicPr/>
      </xdr:nvPicPr>
      <xdr:blipFill>
        <a:blip xmlns:r="http://schemas.openxmlformats.org/officeDocument/2006/relationships" r:embed="rId36"/>
        <a:stretch/>
      </xdr:blipFill>
      <xdr:spPr>
        <a:xfrm>
          <a:off x="4848586" y="5001705"/>
          <a:ext cx="723539" cy="85617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162315</xdr:colOff>
      <xdr:row>158</xdr:row>
      <xdr:rowOff>53955</xdr:rowOff>
    </xdr:from>
    <xdr:to>
      <xdr:col>3</xdr:col>
      <xdr:colOff>971550</xdr:colOff>
      <xdr:row>158</xdr:row>
      <xdr:rowOff>609600</xdr:rowOff>
    </xdr:to>
    <xdr:pic>
      <xdr:nvPicPr>
        <xdr:cNvPr id="87" name="Рисунок 2"/>
        <xdr:cNvPicPr/>
      </xdr:nvPicPr>
      <xdr:blipFill>
        <a:blip xmlns:r="http://schemas.openxmlformats.org/officeDocument/2006/relationships" r:embed="rId37"/>
        <a:stretch/>
      </xdr:blipFill>
      <xdr:spPr>
        <a:xfrm>
          <a:off x="4858140" y="33915330"/>
          <a:ext cx="809235" cy="55564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114661</xdr:colOff>
      <xdr:row>200</xdr:row>
      <xdr:rowOff>95250</xdr:rowOff>
    </xdr:from>
    <xdr:to>
      <xdr:col>3</xdr:col>
      <xdr:colOff>914400</xdr:colOff>
      <xdr:row>201</xdr:row>
      <xdr:rowOff>390525</xdr:rowOff>
    </xdr:to>
    <xdr:pic>
      <xdr:nvPicPr>
        <xdr:cNvPr id="88" name="Рисунок 3"/>
        <xdr:cNvPicPr/>
      </xdr:nvPicPr>
      <xdr:blipFill>
        <a:blip xmlns:r="http://schemas.openxmlformats.org/officeDocument/2006/relationships" r:embed="rId38"/>
        <a:stretch/>
      </xdr:blipFill>
      <xdr:spPr>
        <a:xfrm>
          <a:off x="4810486" y="46958250"/>
          <a:ext cx="799739" cy="8096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133545</xdr:colOff>
      <xdr:row>162</xdr:row>
      <xdr:rowOff>40470</xdr:rowOff>
    </xdr:from>
    <xdr:to>
      <xdr:col>3</xdr:col>
      <xdr:colOff>933450</xdr:colOff>
      <xdr:row>162</xdr:row>
      <xdr:rowOff>638175</xdr:rowOff>
    </xdr:to>
    <xdr:pic>
      <xdr:nvPicPr>
        <xdr:cNvPr id="89" name="Рисунок 4"/>
        <xdr:cNvPicPr/>
      </xdr:nvPicPr>
      <xdr:blipFill>
        <a:blip xmlns:r="http://schemas.openxmlformats.org/officeDocument/2006/relationships" r:embed="rId39"/>
        <a:stretch/>
      </xdr:blipFill>
      <xdr:spPr>
        <a:xfrm>
          <a:off x="4829370" y="35616345"/>
          <a:ext cx="799905" cy="59770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162120</xdr:colOff>
      <xdr:row>185</xdr:row>
      <xdr:rowOff>54121</xdr:rowOff>
    </xdr:from>
    <xdr:to>
      <xdr:col>3</xdr:col>
      <xdr:colOff>904875</xdr:colOff>
      <xdr:row>187</xdr:row>
      <xdr:rowOff>209551</xdr:rowOff>
    </xdr:to>
    <xdr:pic>
      <xdr:nvPicPr>
        <xdr:cNvPr id="90" name="Рисунок 5"/>
        <xdr:cNvPicPr/>
      </xdr:nvPicPr>
      <xdr:blipFill>
        <a:blip xmlns:r="http://schemas.openxmlformats.org/officeDocument/2006/relationships" r:embed="rId40"/>
        <a:stretch/>
      </xdr:blipFill>
      <xdr:spPr>
        <a:xfrm>
          <a:off x="4857945" y="41935546"/>
          <a:ext cx="742755" cy="61263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142920</xdr:colOff>
      <xdr:row>53</xdr:row>
      <xdr:rowOff>28800</xdr:rowOff>
    </xdr:from>
    <xdr:to>
      <xdr:col>3</xdr:col>
      <xdr:colOff>880200</xdr:colOff>
      <xdr:row>54</xdr:row>
      <xdr:rowOff>325440</xdr:rowOff>
    </xdr:to>
    <xdr:pic>
      <xdr:nvPicPr>
        <xdr:cNvPr id="91" name="Рисунок 92"/>
        <xdr:cNvPicPr/>
      </xdr:nvPicPr>
      <xdr:blipFill>
        <a:blip xmlns:r="http://schemas.openxmlformats.org/officeDocument/2006/relationships" r:embed="rId41"/>
        <a:stretch/>
      </xdr:blipFill>
      <xdr:spPr>
        <a:xfrm>
          <a:off x="5114880" y="14068440"/>
          <a:ext cx="737280" cy="601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123840</xdr:colOff>
      <xdr:row>137</xdr:row>
      <xdr:rowOff>85725</xdr:rowOff>
    </xdr:from>
    <xdr:to>
      <xdr:col>3</xdr:col>
      <xdr:colOff>828675</xdr:colOff>
      <xdr:row>137</xdr:row>
      <xdr:rowOff>606240</xdr:rowOff>
    </xdr:to>
    <xdr:pic>
      <xdr:nvPicPr>
        <xdr:cNvPr id="92" name="Рисунок 93"/>
        <xdr:cNvPicPr/>
      </xdr:nvPicPr>
      <xdr:blipFill>
        <a:blip xmlns:r="http://schemas.openxmlformats.org/officeDocument/2006/relationships" r:embed="rId42"/>
        <a:stretch/>
      </xdr:blipFill>
      <xdr:spPr>
        <a:xfrm>
          <a:off x="4819665" y="27546300"/>
          <a:ext cx="704835" cy="52051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123825</xdr:colOff>
      <xdr:row>46</xdr:row>
      <xdr:rowOff>85725</xdr:rowOff>
    </xdr:from>
    <xdr:to>
      <xdr:col>3</xdr:col>
      <xdr:colOff>973275</xdr:colOff>
      <xdr:row>51</xdr:row>
      <xdr:rowOff>66675</xdr:rowOff>
    </xdr:to>
    <xdr:pic>
      <xdr:nvPicPr>
        <xdr:cNvPr id="93" name="Рисунок 95"/>
        <xdr:cNvPicPr/>
      </xdr:nvPicPr>
      <xdr:blipFill>
        <a:blip xmlns:r="http://schemas.openxmlformats.org/officeDocument/2006/relationships" r:embed="rId43"/>
        <a:stretch/>
      </xdr:blipFill>
      <xdr:spPr>
        <a:xfrm>
          <a:off x="4819650" y="12401550"/>
          <a:ext cx="849450" cy="93345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180195</xdr:colOff>
      <xdr:row>110</xdr:row>
      <xdr:rowOff>47520</xdr:rowOff>
    </xdr:from>
    <xdr:to>
      <xdr:col>3</xdr:col>
      <xdr:colOff>904155</xdr:colOff>
      <xdr:row>111</xdr:row>
      <xdr:rowOff>324000</xdr:rowOff>
    </xdr:to>
    <xdr:pic>
      <xdr:nvPicPr>
        <xdr:cNvPr id="94" name="Изображение 1"/>
        <xdr:cNvPicPr/>
      </xdr:nvPicPr>
      <xdr:blipFill>
        <a:blip xmlns:r="http://schemas.openxmlformats.org/officeDocument/2006/relationships" r:embed="rId44"/>
        <a:stretch/>
      </xdr:blipFill>
      <xdr:spPr>
        <a:xfrm>
          <a:off x="4876020" y="25117320"/>
          <a:ext cx="723960" cy="63843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190501</xdr:colOff>
      <xdr:row>68</xdr:row>
      <xdr:rowOff>28576</xdr:rowOff>
    </xdr:from>
    <xdr:to>
      <xdr:col>3</xdr:col>
      <xdr:colOff>838201</xdr:colOff>
      <xdr:row>70</xdr:row>
      <xdr:rowOff>172956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6" y="16344901"/>
          <a:ext cx="647700" cy="54443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72</xdr:row>
      <xdr:rowOff>19050</xdr:rowOff>
    </xdr:from>
    <xdr:to>
      <xdr:col>3</xdr:col>
      <xdr:colOff>900645</xdr:colOff>
      <xdr:row>75</xdr:row>
      <xdr:rowOff>157222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16402050"/>
          <a:ext cx="786345" cy="738247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133352</xdr:colOff>
      <xdr:row>118</xdr:row>
      <xdr:rowOff>28574</xdr:rowOff>
    </xdr:from>
    <xdr:to>
      <xdr:col>3</xdr:col>
      <xdr:colOff>885826</xdr:colOff>
      <xdr:row>121</xdr:row>
      <xdr:rowOff>200023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7" y="25117424"/>
          <a:ext cx="752474" cy="752474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123</xdr:row>
      <xdr:rowOff>28575</xdr:rowOff>
    </xdr:from>
    <xdr:to>
      <xdr:col>3</xdr:col>
      <xdr:colOff>800100</xdr:colOff>
      <xdr:row>125</xdr:row>
      <xdr:rowOff>180975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26098500"/>
          <a:ext cx="619125" cy="619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95251</xdr:colOff>
      <xdr:row>207</xdr:row>
      <xdr:rowOff>66675</xdr:rowOff>
    </xdr:from>
    <xdr:to>
      <xdr:col>3</xdr:col>
      <xdr:colOff>895350</xdr:colOff>
      <xdr:row>211</xdr:row>
      <xdr:rowOff>104774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6" y="51701700"/>
          <a:ext cx="800099" cy="800099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89</xdr:row>
      <xdr:rowOff>47625</xdr:rowOff>
    </xdr:from>
    <xdr:to>
      <xdr:col>3</xdr:col>
      <xdr:colOff>1000124</xdr:colOff>
      <xdr:row>93</xdr:row>
      <xdr:rowOff>133822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20545425"/>
          <a:ext cx="933449" cy="972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cybermass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cybermass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S263"/>
  <sheetViews>
    <sheetView tabSelected="1" topLeftCell="A67" zoomScaleNormal="100" workbookViewId="0">
      <selection activeCell="G97" sqref="G97"/>
    </sheetView>
  </sheetViews>
  <sheetFormatPr defaultRowHeight="18"/>
  <cols>
    <col min="1" max="1" width="34.85546875" style="1"/>
    <col min="2" max="2" width="10.42578125" style="2"/>
    <col min="3" max="3" width="8.140625" style="3"/>
    <col min="4" max="4" width="18.85546875" style="3"/>
    <col min="5" max="5" width="15.140625" style="3"/>
    <col min="6" max="6" width="12.140625" style="3"/>
    <col min="7" max="7" width="21" style="3"/>
    <col min="8" max="8" width="32.7109375" style="3" customWidth="1"/>
    <col min="9" max="9" width="12.140625" style="3"/>
    <col min="10" max="10" width="18.140625" style="4"/>
    <col min="11" max="11" width="16" style="4"/>
    <col min="12" max="12" width="10.7109375" style="5"/>
    <col min="13" max="13" width="13" style="6" customWidth="1"/>
    <col min="14" max="14" width="10.85546875" style="2" customWidth="1"/>
    <col min="15" max="16" width="8.140625" style="7"/>
    <col min="17" max="17" width="10.7109375" style="7"/>
    <col min="19" max="19" width="0" hidden="1"/>
  </cols>
  <sheetData>
    <row r="1" spans="1:19" s="17" customFormat="1" ht="15.75">
      <c r="A1" s="8"/>
      <c r="B1" s="9"/>
      <c r="C1" s="10"/>
      <c r="D1" s="10"/>
      <c r="E1" s="10"/>
      <c r="F1" s="10"/>
      <c r="G1" s="11"/>
      <c r="H1" s="12"/>
      <c r="I1" s="12"/>
      <c r="J1" s="13"/>
      <c r="K1" s="13"/>
      <c r="L1" s="14"/>
      <c r="M1" s="15"/>
      <c r="N1" s="16"/>
      <c r="O1" s="7"/>
      <c r="P1" s="7"/>
      <c r="Q1" s="7"/>
    </row>
    <row r="2" spans="1:19" ht="15.75">
      <c r="A2" s="18"/>
      <c r="B2" s="19"/>
      <c r="C2" s="20"/>
      <c r="D2" s="20"/>
      <c r="E2" s="21" t="s">
        <v>0</v>
      </c>
      <c r="F2" s="226" t="s">
        <v>1</v>
      </c>
      <c r="G2" s="226"/>
      <c r="H2" s="12"/>
      <c r="I2" s="227"/>
      <c r="J2" s="227"/>
      <c r="K2" s="228"/>
      <c r="L2" s="22"/>
      <c r="M2" s="23"/>
      <c r="N2" s="22"/>
    </row>
    <row r="3" spans="1:19" ht="15.75">
      <c r="A3" s="18"/>
      <c r="B3" s="19"/>
      <c r="C3" s="20"/>
      <c r="D3" s="20"/>
      <c r="E3" s="21" t="s">
        <v>2</v>
      </c>
      <c r="F3" s="229" t="s">
        <v>3</v>
      </c>
      <c r="G3" s="229"/>
      <c r="H3" s="12"/>
      <c r="I3" s="227"/>
      <c r="J3" s="227"/>
      <c r="K3" s="228"/>
      <c r="L3" s="230" t="s">
        <v>4</v>
      </c>
      <c r="M3" s="230"/>
      <c r="N3" s="230"/>
    </row>
    <row r="4" spans="1:19" ht="16.5" customHeight="1">
      <c r="A4" s="18"/>
      <c r="B4" s="19"/>
      <c r="C4" s="20"/>
      <c r="D4" s="20"/>
      <c r="E4" s="21" t="s">
        <v>5</v>
      </c>
      <c r="F4" s="238" t="s">
        <v>6</v>
      </c>
      <c r="G4" s="238"/>
      <c r="H4" s="12"/>
      <c r="I4" s="239" t="s">
        <v>7</v>
      </c>
      <c r="J4" s="239"/>
      <c r="K4" s="240">
        <f>SUMPRODUCT(I8:I328,L8:L328,F8:F328)+SUMPRODUCT(M8:M212,I8:I212)</f>
        <v>0</v>
      </c>
      <c r="L4" s="241">
        <f>S6-K4</f>
        <v>0</v>
      </c>
      <c r="M4" s="241"/>
      <c r="N4" s="24"/>
      <c r="O4" s="239" t="s">
        <v>8</v>
      </c>
      <c r="P4" s="239"/>
      <c r="Q4" s="235">
        <f>SUMPRODUCT(C:C,N:N)</f>
        <v>0</v>
      </c>
    </row>
    <row r="5" spans="1:19" ht="15.75">
      <c r="A5" s="25"/>
      <c r="B5" s="26"/>
      <c r="C5" s="27"/>
      <c r="D5" s="27"/>
      <c r="E5" s="27"/>
      <c r="F5" s="27"/>
      <c r="G5" s="28"/>
      <c r="H5" s="12"/>
      <c r="I5" s="239"/>
      <c r="J5" s="239"/>
      <c r="K5" s="240"/>
      <c r="L5" s="241"/>
      <c r="M5" s="241"/>
      <c r="N5" s="29"/>
      <c r="O5" s="239"/>
      <c r="P5" s="239"/>
      <c r="Q5" s="235"/>
    </row>
    <row r="6" spans="1:19" s="37" customFormat="1" ht="39" customHeight="1">
      <c r="A6" s="30" t="s">
        <v>9</v>
      </c>
      <c r="B6" s="31" t="s">
        <v>10</v>
      </c>
      <c r="C6" s="32" t="s">
        <v>11</v>
      </c>
      <c r="D6" s="32" t="s">
        <v>12</v>
      </c>
      <c r="E6" s="32" t="s">
        <v>13</v>
      </c>
      <c r="F6" s="32" t="s">
        <v>14</v>
      </c>
      <c r="G6" s="32" t="s">
        <v>15</v>
      </c>
      <c r="H6" s="32" t="s">
        <v>16</v>
      </c>
      <c r="I6" s="32" t="s">
        <v>17</v>
      </c>
      <c r="J6" s="32" t="s">
        <v>18</v>
      </c>
      <c r="K6" s="33" t="s">
        <v>19</v>
      </c>
      <c r="L6" s="34" t="s">
        <v>20</v>
      </c>
      <c r="M6" s="35" t="s">
        <v>21</v>
      </c>
      <c r="N6" s="35" t="s">
        <v>22</v>
      </c>
      <c r="O6" s="236" t="s">
        <v>23</v>
      </c>
      <c r="P6" s="236"/>
      <c r="Q6" s="36">
        <f>SUMPRODUCT(B8:B206,L8:L206)</f>
        <v>0</v>
      </c>
      <c r="S6" s="38">
        <f>SUM(S8:S206)</f>
        <v>0</v>
      </c>
    </row>
    <row r="7" spans="1:19" s="17" customFormat="1" ht="15.75">
      <c r="A7" s="39"/>
      <c r="B7" s="4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0"/>
      <c r="P7" s="40"/>
      <c r="Q7" s="42"/>
    </row>
    <row r="8" spans="1:19" ht="15" customHeight="1">
      <c r="A8" s="242" t="s">
        <v>163</v>
      </c>
      <c r="B8" s="44">
        <v>3.1099999999999999E-2</v>
      </c>
      <c r="C8" s="45">
        <v>908</v>
      </c>
      <c r="D8" s="46">
        <v>4626016621433</v>
      </c>
      <c r="E8" s="245"/>
      <c r="F8" s="45">
        <v>6</v>
      </c>
      <c r="G8" s="45" t="s">
        <v>25</v>
      </c>
      <c r="H8" s="45" t="s">
        <v>26</v>
      </c>
      <c r="I8" s="47">
        <f>'Прайс лист '!H8</f>
        <v>972</v>
      </c>
      <c r="J8" s="47">
        <f>'Прайс лист '!J8</f>
        <v>1268</v>
      </c>
      <c r="K8" s="47">
        <f>'Прайс лист '!K8</f>
        <v>1409</v>
      </c>
      <c r="L8" s="48"/>
      <c r="M8" s="49"/>
      <c r="N8" s="50">
        <f t="shared" ref="N8:N15" si="0">L8*F8+M8</f>
        <v>0</v>
      </c>
      <c r="O8" s="51"/>
      <c r="P8" s="51"/>
      <c r="Q8" s="51"/>
      <c r="S8" s="52">
        <f t="shared" ref="S8:S46" si="1">N8*K8</f>
        <v>0</v>
      </c>
    </row>
    <row r="9" spans="1:19" ht="15" customHeight="1">
      <c r="A9" s="243"/>
      <c r="B9" s="44">
        <v>3.1099999999999999E-2</v>
      </c>
      <c r="C9" s="45">
        <v>908</v>
      </c>
      <c r="D9" s="46">
        <v>4626016621457</v>
      </c>
      <c r="E9" s="246"/>
      <c r="F9" s="45">
        <v>6</v>
      </c>
      <c r="G9" s="45" t="s">
        <v>25</v>
      </c>
      <c r="H9" s="45" t="s">
        <v>27</v>
      </c>
      <c r="I9" s="47">
        <f>'Прайс лист '!H9</f>
        <v>972</v>
      </c>
      <c r="J9" s="47">
        <f>'Прайс лист '!J9</f>
        <v>1268</v>
      </c>
      <c r="K9" s="47">
        <f>'Прайс лист '!K9</f>
        <v>1409</v>
      </c>
      <c r="L9" s="48"/>
      <c r="M9" s="49"/>
      <c r="N9" s="50">
        <f t="shared" si="0"/>
        <v>0</v>
      </c>
      <c r="O9" s="51"/>
      <c r="S9" s="52">
        <f t="shared" si="1"/>
        <v>0</v>
      </c>
    </row>
    <row r="10" spans="1:19" ht="15" customHeight="1">
      <c r="A10" s="243"/>
      <c r="B10" s="44">
        <v>3.1099999999999999E-2</v>
      </c>
      <c r="C10" s="45">
        <v>908</v>
      </c>
      <c r="D10" s="46">
        <v>4626016621426</v>
      </c>
      <c r="E10" s="246"/>
      <c r="F10" s="45">
        <v>6</v>
      </c>
      <c r="G10" s="45" t="s">
        <v>25</v>
      </c>
      <c r="H10" s="45" t="s">
        <v>28</v>
      </c>
      <c r="I10" s="47">
        <f>'Прайс лист '!H10</f>
        <v>972</v>
      </c>
      <c r="J10" s="47">
        <f>'Прайс лист '!J10</f>
        <v>1268</v>
      </c>
      <c r="K10" s="47">
        <f>'Прайс лист '!K10</f>
        <v>1409</v>
      </c>
      <c r="L10" s="48"/>
      <c r="M10" s="49"/>
      <c r="N10" s="50">
        <f t="shared" si="0"/>
        <v>0</v>
      </c>
      <c r="O10" s="51"/>
      <c r="S10" s="52">
        <f t="shared" si="1"/>
        <v>0</v>
      </c>
    </row>
    <row r="11" spans="1:19" ht="15" customHeight="1">
      <c r="A11" s="243"/>
      <c r="B11" s="44">
        <v>3.1099999999999999E-2</v>
      </c>
      <c r="C11" s="45">
        <v>908</v>
      </c>
      <c r="D11" s="46">
        <v>4626016621419</v>
      </c>
      <c r="E11" s="246"/>
      <c r="F11" s="45">
        <v>6</v>
      </c>
      <c r="G11" s="45" t="s">
        <v>25</v>
      </c>
      <c r="H11" s="45" t="s">
        <v>29</v>
      </c>
      <c r="I11" s="47">
        <f>'Прайс лист '!H11</f>
        <v>972</v>
      </c>
      <c r="J11" s="47">
        <f>'Прайс лист '!J11</f>
        <v>1268</v>
      </c>
      <c r="K11" s="47">
        <f>'Прайс лист '!K11</f>
        <v>1409</v>
      </c>
      <c r="L11" s="48"/>
      <c r="M11" s="49"/>
      <c r="N11" s="50">
        <f t="shared" si="0"/>
        <v>0</v>
      </c>
      <c r="O11" s="51"/>
      <c r="S11" s="52">
        <f t="shared" si="1"/>
        <v>0</v>
      </c>
    </row>
    <row r="12" spans="1:19" ht="15" customHeight="1">
      <c r="A12" s="243"/>
      <c r="B12" s="44">
        <v>3.1099999999999999E-2</v>
      </c>
      <c r="C12" s="45">
        <v>908</v>
      </c>
      <c r="D12" s="46">
        <v>4626016621440</v>
      </c>
      <c r="E12" s="246"/>
      <c r="F12" s="45">
        <v>6</v>
      </c>
      <c r="G12" s="45" t="s">
        <v>25</v>
      </c>
      <c r="H12" s="45" t="s">
        <v>30</v>
      </c>
      <c r="I12" s="47">
        <f>'Прайс лист '!H12</f>
        <v>972</v>
      </c>
      <c r="J12" s="47">
        <f>'Прайс лист '!J12</f>
        <v>1268</v>
      </c>
      <c r="K12" s="47">
        <f>'Прайс лист '!K12</f>
        <v>1409</v>
      </c>
      <c r="L12" s="48"/>
      <c r="M12" s="49"/>
      <c r="N12" s="50">
        <f t="shared" si="0"/>
        <v>0</v>
      </c>
      <c r="O12" s="51"/>
      <c r="S12" s="52">
        <f t="shared" si="1"/>
        <v>0</v>
      </c>
    </row>
    <row r="13" spans="1:19" ht="15" customHeight="1">
      <c r="A13" s="243"/>
      <c r="B13" s="44">
        <v>3.1099999999999999E-2</v>
      </c>
      <c r="C13" s="45">
        <v>908</v>
      </c>
      <c r="D13" s="46">
        <v>4626016621464</v>
      </c>
      <c r="E13" s="246"/>
      <c r="F13" s="45">
        <v>6</v>
      </c>
      <c r="G13" s="45" t="s">
        <v>25</v>
      </c>
      <c r="H13" s="45" t="s">
        <v>31</v>
      </c>
      <c r="I13" s="47">
        <f>'Прайс лист '!H13</f>
        <v>972</v>
      </c>
      <c r="J13" s="47">
        <f>'Прайс лист '!J13</f>
        <v>1268</v>
      </c>
      <c r="K13" s="47">
        <f>'Прайс лист '!K13</f>
        <v>1409</v>
      </c>
      <c r="L13" s="48"/>
      <c r="M13" s="49"/>
      <c r="N13" s="50">
        <f t="shared" si="0"/>
        <v>0</v>
      </c>
      <c r="O13" s="51"/>
      <c r="S13" s="52">
        <f t="shared" si="1"/>
        <v>0</v>
      </c>
    </row>
    <row r="14" spans="1:19" ht="15.75" customHeight="1">
      <c r="A14" s="243"/>
      <c r="B14" s="44">
        <v>3.1099999999999999E-2</v>
      </c>
      <c r="C14" s="174">
        <v>908</v>
      </c>
      <c r="D14" s="46">
        <v>4626016622287</v>
      </c>
      <c r="E14" s="246"/>
      <c r="F14" s="174">
        <v>6</v>
      </c>
      <c r="G14" s="174" t="s">
        <v>25</v>
      </c>
      <c r="H14" s="177" t="s">
        <v>38</v>
      </c>
      <c r="I14" s="47">
        <f>'Прайс лист '!H14</f>
        <v>972</v>
      </c>
      <c r="J14" s="47">
        <f>'Прайс лист '!J14</f>
        <v>1268</v>
      </c>
      <c r="K14" s="47">
        <f>'Прайс лист '!K14</f>
        <v>1409</v>
      </c>
      <c r="L14" s="48"/>
      <c r="M14" s="49"/>
      <c r="N14" s="50">
        <f t="shared" si="0"/>
        <v>0</v>
      </c>
      <c r="O14" s="51"/>
      <c r="S14" s="52"/>
    </row>
    <row r="15" spans="1:19" ht="15.75" customHeight="1">
      <c r="A15" s="243"/>
      <c r="B15" s="44">
        <v>3.1099999999999999E-2</v>
      </c>
      <c r="C15" s="193">
        <v>908</v>
      </c>
      <c r="D15" s="46">
        <v>4626016622324</v>
      </c>
      <c r="E15" s="246"/>
      <c r="F15" s="193">
        <v>6</v>
      </c>
      <c r="G15" s="193" t="s">
        <v>25</v>
      </c>
      <c r="H15" s="194" t="s">
        <v>161</v>
      </c>
      <c r="I15" s="47">
        <f>'Прайс лист '!H15</f>
        <v>972</v>
      </c>
      <c r="J15" s="47">
        <f>'Прайс лист '!J15</f>
        <v>1268</v>
      </c>
      <c r="K15" s="47">
        <f>'Прайс лист '!K15</f>
        <v>1409</v>
      </c>
      <c r="L15" s="197"/>
      <c r="M15" s="49"/>
      <c r="N15" s="50">
        <f t="shared" si="0"/>
        <v>0</v>
      </c>
      <c r="O15" s="51"/>
      <c r="S15" s="52"/>
    </row>
    <row r="16" spans="1:19" ht="15.75" customHeight="1">
      <c r="A16" s="244"/>
      <c r="B16" s="44">
        <v>3.1099999999999999E-2</v>
      </c>
      <c r="C16" s="204">
        <v>908</v>
      </c>
      <c r="D16" s="207">
        <v>4626016622270</v>
      </c>
      <c r="E16" s="247"/>
      <c r="F16" s="204">
        <v>6</v>
      </c>
      <c r="G16" s="204" t="s">
        <v>25</v>
      </c>
      <c r="H16" s="206" t="s">
        <v>175</v>
      </c>
      <c r="I16" s="47">
        <f>'Прайс лист '!H16</f>
        <v>972</v>
      </c>
      <c r="J16" s="47">
        <f>'Прайс лист '!J16</f>
        <v>1268</v>
      </c>
      <c r="K16" s="47">
        <f>'Прайс лист '!K16</f>
        <v>1409</v>
      </c>
      <c r="L16" s="197"/>
      <c r="M16" s="49"/>
      <c r="N16" s="50">
        <f t="shared" ref="N16" si="2">L16*F16+M16</f>
        <v>0</v>
      </c>
      <c r="O16" s="51"/>
      <c r="S16" s="52"/>
    </row>
    <row r="17" spans="1:19" ht="15.75">
      <c r="A17" s="216"/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8"/>
      <c r="O17" s="51"/>
      <c r="S17" s="52">
        <f t="shared" si="1"/>
        <v>0</v>
      </c>
    </row>
    <row r="18" spans="1:19" ht="15">
      <c r="A18" s="237" t="s">
        <v>32</v>
      </c>
      <c r="B18" s="44">
        <v>3.1099999999999999E-2</v>
      </c>
      <c r="C18" s="45">
        <v>908</v>
      </c>
      <c r="D18" s="46">
        <v>4626016621495</v>
      </c>
      <c r="E18" s="212"/>
      <c r="F18" s="45">
        <v>6</v>
      </c>
      <c r="G18" s="45" t="s">
        <v>25</v>
      </c>
      <c r="H18" s="45" t="s">
        <v>33</v>
      </c>
      <c r="I18" s="47">
        <f>'Прайс лист '!H18</f>
        <v>1640</v>
      </c>
      <c r="J18" s="47">
        <f>'Прайс лист '!J18</f>
        <v>1800</v>
      </c>
      <c r="K18" s="47">
        <f>'Прайс лист '!K18</f>
        <v>2000</v>
      </c>
      <c r="L18" s="60"/>
      <c r="M18" s="49"/>
      <c r="N18" s="50">
        <f>L18*F18+M18</f>
        <v>0</v>
      </c>
      <c r="O18" s="51"/>
      <c r="S18" s="52">
        <f t="shared" si="1"/>
        <v>0</v>
      </c>
    </row>
    <row r="19" spans="1:19" ht="15">
      <c r="A19" s="237"/>
      <c r="B19" s="44">
        <v>3.1099999999999999E-2</v>
      </c>
      <c r="C19" s="45">
        <v>908</v>
      </c>
      <c r="D19" s="46">
        <v>4626016621471</v>
      </c>
      <c r="E19" s="212"/>
      <c r="F19" s="45">
        <v>6</v>
      </c>
      <c r="G19" s="45" t="s">
        <v>25</v>
      </c>
      <c r="H19" s="45" t="s">
        <v>28</v>
      </c>
      <c r="I19" s="47">
        <f>'Прайс лист '!H19</f>
        <v>1640</v>
      </c>
      <c r="J19" s="47">
        <f>'Прайс лист '!J19</f>
        <v>1800</v>
      </c>
      <c r="K19" s="47">
        <f>'Прайс лист '!K19</f>
        <v>2000</v>
      </c>
      <c r="L19" s="60"/>
      <c r="M19" s="49"/>
      <c r="N19" s="50">
        <f>L19*F19+M19</f>
        <v>0</v>
      </c>
      <c r="O19" s="51"/>
      <c r="S19" s="52">
        <f t="shared" si="1"/>
        <v>0</v>
      </c>
    </row>
    <row r="20" spans="1:19" ht="15">
      <c r="A20" s="237"/>
      <c r="B20" s="44">
        <v>3.1099999999999999E-2</v>
      </c>
      <c r="C20" s="45">
        <v>908</v>
      </c>
      <c r="D20" s="46">
        <v>4626016621488</v>
      </c>
      <c r="E20" s="212"/>
      <c r="F20" s="45">
        <v>6</v>
      </c>
      <c r="G20" s="45" t="s">
        <v>25</v>
      </c>
      <c r="H20" s="45" t="s">
        <v>34</v>
      </c>
      <c r="I20" s="47">
        <f>'Прайс лист '!H20</f>
        <v>1640</v>
      </c>
      <c r="J20" s="47">
        <f>'Прайс лист '!J20</f>
        <v>1800</v>
      </c>
      <c r="K20" s="47">
        <f>'Прайс лист '!K20</f>
        <v>2000</v>
      </c>
      <c r="L20" s="60"/>
      <c r="M20" s="49"/>
      <c r="N20" s="50">
        <f>L20*F20+M20</f>
        <v>0</v>
      </c>
      <c r="O20" s="51"/>
      <c r="S20" s="52">
        <f t="shared" si="1"/>
        <v>0</v>
      </c>
    </row>
    <row r="21" spans="1:19" ht="15.75">
      <c r="A21" s="216"/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8"/>
      <c r="M21" s="58"/>
      <c r="N21" s="59"/>
      <c r="O21" s="51"/>
      <c r="S21" s="52">
        <f t="shared" si="1"/>
        <v>0</v>
      </c>
    </row>
    <row r="22" spans="1:19" ht="15.75" customHeight="1">
      <c r="A22" s="211" t="s">
        <v>24</v>
      </c>
      <c r="B22" s="62">
        <v>2.4799999999999999E-2</v>
      </c>
      <c r="C22" s="63">
        <v>840</v>
      </c>
      <c r="D22" s="64">
        <v>4626016622171</v>
      </c>
      <c r="E22" s="219"/>
      <c r="F22" s="63">
        <v>5</v>
      </c>
      <c r="G22" s="63" t="s">
        <v>35</v>
      </c>
      <c r="H22" s="63" t="s">
        <v>36</v>
      </c>
      <c r="I22" s="47">
        <f>'Прайс лист '!H22</f>
        <v>778</v>
      </c>
      <c r="J22" s="47">
        <f>'Прайс лист '!J22</f>
        <v>1000</v>
      </c>
      <c r="K22" s="47">
        <f>'Прайс лист '!K22</f>
        <v>1100</v>
      </c>
      <c r="L22" s="65"/>
      <c r="M22" s="49"/>
      <c r="N22" s="50">
        <f>L22*F22+M22</f>
        <v>0</v>
      </c>
      <c r="O22" s="51"/>
      <c r="S22" s="52">
        <f t="shared" si="1"/>
        <v>0</v>
      </c>
    </row>
    <row r="23" spans="1:19" ht="15">
      <c r="A23" s="211"/>
      <c r="B23" s="62">
        <v>2.4799999999999999E-2</v>
      </c>
      <c r="C23" s="63">
        <v>840</v>
      </c>
      <c r="D23" s="64">
        <v>4626016622188</v>
      </c>
      <c r="E23" s="219"/>
      <c r="F23" s="63">
        <v>5</v>
      </c>
      <c r="G23" s="63" t="s">
        <v>35</v>
      </c>
      <c r="H23" s="63" t="s">
        <v>37</v>
      </c>
      <c r="I23" s="47">
        <f>'Прайс лист '!H23</f>
        <v>778</v>
      </c>
      <c r="J23" s="47">
        <f>'Прайс лист '!J23</f>
        <v>1000</v>
      </c>
      <c r="K23" s="47">
        <f>'Прайс лист '!K23</f>
        <v>1100</v>
      </c>
      <c r="L23" s="66"/>
      <c r="M23" s="49"/>
      <c r="N23" s="50">
        <f>L23*F23+M23</f>
        <v>0</v>
      </c>
      <c r="O23" s="51"/>
      <c r="S23" s="52">
        <f t="shared" si="1"/>
        <v>0</v>
      </c>
    </row>
    <row r="24" spans="1:19" ht="15">
      <c r="A24" s="211"/>
      <c r="B24" s="62">
        <v>2.4799999999999999E-2</v>
      </c>
      <c r="C24" s="63">
        <v>840</v>
      </c>
      <c r="D24" s="64">
        <v>4626016622164</v>
      </c>
      <c r="E24" s="219"/>
      <c r="F24" s="63">
        <v>5</v>
      </c>
      <c r="G24" s="63" t="s">
        <v>35</v>
      </c>
      <c r="H24" s="63" t="s">
        <v>38</v>
      </c>
      <c r="I24" s="47">
        <f>'Прайс лист '!H24</f>
        <v>778</v>
      </c>
      <c r="J24" s="47">
        <f>'Прайс лист '!J24</f>
        <v>1000</v>
      </c>
      <c r="K24" s="47">
        <f>'Прайс лист '!K24</f>
        <v>1100</v>
      </c>
      <c r="L24" s="65"/>
      <c r="M24" s="49"/>
      <c r="N24" s="50">
        <f>L24*F24+M24</f>
        <v>0</v>
      </c>
      <c r="O24" s="51"/>
      <c r="S24" s="52">
        <f t="shared" si="1"/>
        <v>0</v>
      </c>
    </row>
    <row r="25" spans="1:19" ht="15">
      <c r="A25" s="211"/>
      <c r="B25" s="62">
        <v>2.4799999999999999E-2</v>
      </c>
      <c r="C25" s="63">
        <v>840</v>
      </c>
      <c r="D25" s="64">
        <v>4626016622157</v>
      </c>
      <c r="E25" s="219"/>
      <c r="F25" s="63">
        <v>5</v>
      </c>
      <c r="G25" s="63" t="s">
        <v>35</v>
      </c>
      <c r="H25" s="63" t="s">
        <v>34</v>
      </c>
      <c r="I25" s="47">
        <f>'Прайс лист '!H25</f>
        <v>778</v>
      </c>
      <c r="J25" s="47">
        <f>'Прайс лист '!J25</f>
        <v>1000</v>
      </c>
      <c r="K25" s="47">
        <f>'Прайс лист '!K25</f>
        <v>1100</v>
      </c>
      <c r="L25" s="65"/>
      <c r="M25" s="49"/>
      <c r="N25" s="50">
        <f>L25*F25+M25</f>
        <v>0</v>
      </c>
      <c r="O25" s="51"/>
      <c r="S25" s="52">
        <f t="shared" si="1"/>
        <v>0</v>
      </c>
    </row>
    <row r="26" spans="1:19" ht="15">
      <c r="A26" s="67"/>
      <c r="B26" s="68"/>
      <c r="C26" s="69"/>
      <c r="D26" s="70"/>
      <c r="E26" s="69"/>
      <c r="F26" s="69"/>
      <c r="G26" s="69"/>
      <c r="H26" s="69"/>
      <c r="I26" s="57"/>
      <c r="J26" s="69"/>
      <c r="K26" s="56"/>
      <c r="L26" s="69"/>
      <c r="M26" s="69"/>
      <c r="N26" s="69"/>
      <c r="O26" s="51"/>
      <c r="S26" s="52">
        <f t="shared" si="1"/>
        <v>0</v>
      </c>
    </row>
    <row r="27" spans="1:19" ht="15">
      <c r="A27" s="231" t="s">
        <v>39</v>
      </c>
      <c r="B27" s="44">
        <v>3.1099999999999999E-2</v>
      </c>
      <c r="C27" s="45">
        <v>800</v>
      </c>
      <c r="D27" s="71">
        <v>4626016621761</v>
      </c>
      <c r="E27" s="232"/>
      <c r="F27" s="63">
        <v>6</v>
      </c>
      <c r="G27" s="45" t="s">
        <v>25</v>
      </c>
      <c r="H27" s="193" t="s">
        <v>40</v>
      </c>
      <c r="I27" s="47">
        <f>'Прайс лист '!H27</f>
        <v>930</v>
      </c>
      <c r="J27" s="47">
        <f>'Прайс лист '!J27</f>
        <v>1260</v>
      </c>
      <c r="K27" s="47">
        <f>'Прайс лист '!K27</f>
        <v>1300</v>
      </c>
      <c r="L27" s="65"/>
      <c r="M27" s="49"/>
      <c r="N27" s="50">
        <f>L27*F27+M27</f>
        <v>0</v>
      </c>
      <c r="O27" s="51"/>
      <c r="S27" s="52">
        <f t="shared" si="1"/>
        <v>0</v>
      </c>
    </row>
    <row r="28" spans="1:19" ht="15">
      <c r="A28" s="231"/>
      <c r="B28" s="44">
        <v>3.1099999999999999E-2</v>
      </c>
      <c r="C28" s="45">
        <v>800</v>
      </c>
      <c r="D28" s="46">
        <v>4626016621778</v>
      </c>
      <c r="E28" s="232"/>
      <c r="F28" s="63">
        <v>6</v>
      </c>
      <c r="G28" s="45" t="s">
        <v>41</v>
      </c>
      <c r="H28" s="45" t="s">
        <v>42</v>
      </c>
      <c r="I28" s="47">
        <f>'Прайс лист '!H28</f>
        <v>930</v>
      </c>
      <c r="J28" s="47">
        <f>'Прайс лист '!J28</f>
        <v>1260</v>
      </c>
      <c r="K28" s="47">
        <f>'Прайс лист '!K28</f>
        <v>1300</v>
      </c>
      <c r="L28" s="65"/>
      <c r="M28" s="49"/>
      <c r="N28" s="50">
        <f>L28*F28+M28</f>
        <v>0</v>
      </c>
      <c r="O28" s="51"/>
      <c r="S28" s="52">
        <f t="shared" si="1"/>
        <v>0</v>
      </c>
    </row>
    <row r="29" spans="1:19" ht="15">
      <c r="A29" s="231"/>
      <c r="B29" s="44">
        <v>3.1099999999999999E-2</v>
      </c>
      <c r="C29" s="45">
        <v>800</v>
      </c>
      <c r="D29" s="46">
        <v>4626016621785</v>
      </c>
      <c r="E29" s="232"/>
      <c r="F29" s="63">
        <v>6</v>
      </c>
      <c r="G29" s="45" t="s">
        <v>43</v>
      </c>
      <c r="H29" s="45" t="s">
        <v>44</v>
      </c>
      <c r="I29" s="47">
        <f>'Прайс лист '!H29</f>
        <v>930</v>
      </c>
      <c r="J29" s="47">
        <f>'Прайс лист '!J29</f>
        <v>1260</v>
      </c>
      <c r="K29" s="47">
        <f>'Прайс лист '!K29</f>
        <v>1300</v>
      </c>
      <c r="L29" s="65"/>
      <c r="M29" s="49"/>
      <c r="N29" s="50">
        <f>L29*F29+M29</f>
        <v>0</v>
      </c>
      <c r="O29" s="51"/>
      <c r="S29" s="52">
        <f t="shared" si="1"/>
        <v>0</v>
      </c>
    </row>
    <row r="30" spans="1:19" ht="15">
      <c r="A30" s="231"/>
      <c r="B30" s="44">
        <v>3.1099999999999999E-2</v>
      </c>
      <c r="C30" s="45">
        <v>800</v>
      </c>
      <c r="D30" s="46">
        <v>4626016621792</v>
      </c>
      <c r="E30" s="232"/>
      <c r="F30" s="63">
        <v>6</v>
      </c>
      <c r="G30" s="45" t="s">
        <v>45</v>
      </c>
      <c r="H30" s="45" t="s">
        <v>46</v>
      </c>
      <c r="I30" s="47">
        <f>'Прайс лист '!H30</f>
        <v>930</v>
      </c>
      <c r="J30" s="47">
        <f>'Прайс лист '!J30</f>
        <v>1260</v>
      </c>
      <c r="K30" s="47">
        <f>'Прайс лист '!K30</f>
        <v>1300</v>
      </c>
      <c r="L30" s="65"/>
      <c r="M30" s="49"/>
      <c r="N30" s="50">
        <f>L30*F30+M30</f>
        <v>0</v>
      </c>
      <c r="O30" s="51"/>
      <c r="S30" s="52">
        <f t="shared" si="1"/>
        <v>0</v>
      </c>
    </row>
    <row r="31" spans="1:19" ht="15">
      <c r="A31" s="231"/>
      <c r="B31" s="44">
        <v>3.1099999999999999E-2</v>
      </c>
      <c r="C31" s="45">
        <v>800</v>
      </c>
      <c r="D31" s="46">
        <v>4626016621808</v>
      </c>
      <c r="E31" s="232"/>
      <c r="F31" s="63">
        <v>6</v>
      </c>
      <c r="G31" s="45" t="s">
        <v>47</v>
      </c>
      <c r="H31" s="45" t="s">
        <v>48</v>
      </c>
      <c r="I31" s="47">
        <f>'Прайс лист '!H31</f>
        <v>930</v>
      </c>
      <c r="J31" s="47">
        <f>'Прайс лист '!J31</f>
        <v>1260</v>
      </c>
      <c r="K31" s="47">
        <f>'Прайс лист '!K31</f>
        <v>1300</v>
      </c>
      <c r="L31" s="65"/>
      <c r="M31" s="49"/>
      <c r="N31" s="50">
        <f>L31*F31+M31</f>
        <v>0</v>
      </c>
      <c r="O31" s="51"/>
      <c r="S31" s="52">
        <f t="shared" si="1"/>
        <v>0</v>
      </c>
    </row>
    <row r="32" spans="1:19" ht="15">
      <c r="A32" s="67"/>
      <c r="B32" s="68"/>
      <c r="C32" s="69"/>
      <c r="D32" s="70"/>
      <c r="E32" s="69"/>
      <c r="F32" s="69"/>
      <c r="G32" s="69"/>
      <c r="H32" s="69"/>
      <c r="I32" s="57"/>
      <c r="J32" s="56"/>
      <c r="K32" s="56"/>
      <c r="L32" s="69"/>
      <c r="M32" s="69"/>
      <c r="N32" s="69"/>
      <c r="O32" s="51"/>
      <c r="S32" s="52">
        <f t="shared" si="1"/>
        <v>0</v>
      </c>
    </row>
    <row r="33" spans="1:19" ht="31.5" customHeight="1">
      <c r="A33" s="233" t="s">
        <v>49</v>
      </c>
      <c r="B33" s="73">
        <v>3.1E-2</v>
      </c>
      <c r="C33" s="74">
        <v>750</v>
      </c>
      <c r="D33" s="74">
        <v>4626016621662</v>
      </c>
      <c r="E33" s="234"/>
      <c r="F33" s="75">
        <v>6</v>
      </c>
      <c r="G33" s="75" t="s">
        <v>25</v>
      </c>
      <c r="H33" s="76" t="s">
        <v>50</v>
      </c>
      <c r="I33" s="47">
        <f>'Прайс лист '!H33</f>
        <v>686</v>
      </c>
      <c r="J33" s="47">
        <f>'Прайс лист '!J33</f>
        <v>999</v>
      </c>
      <c r="K33" s="47">
        <f>'Прайс лист '!K33</f>
        <v>1100</v>
      </c>
      <c r="L33" s="65"/>
      <c r="M33" s="77"/>
      <c r="N33" s="78">
        <f>L33*F33+M33</f>
        <v>0</v>
      </c>
      <c r="S33" s="52">
        <f t="shared" si="1"/>
        <v>0</v>
      </c>
    </row>
    <row r="34" spans="1:19" ht="39.75" customHeight="1">
      <c r="A34" s="233"/>
      <c r="B34" s="73">
        <v>3.1E-2</v>
      </c>
      <c r="C34" s="74">
        <v>750</v>
      </c>
      <c r="D34" s="74">
        <v>4626016621679</v>
      </c>
      <c r="E34" s="234"/>
      <c r="F34" s="75">
        <v>6</v>
      </c>
      <c r="G34" s="75" t="s">
        <v>25</v>
      </c>
      <c r="H34" s="76" t="s">
        <v>34</v>
      </c>
      <c r="I34" s="47">
        <f>'Прайс лист '!H34</f>
        <v>686</v>
      </c>
      <c r="J34" s="47">
        <f>'Прайс лист '!J34</f>
        <v>999</v>
      </c>
      <c r="K34" s="47">
        <f>'Прайс лист '!K34</f>
        <v>1100</v>
      </c>
      <c r="L34" s="65"/>
      <c r="M34" s="77"/>
      <c r="N34" s="78">
        <f>L34*F34+M34</f>
        <v>0</v>
      </c>
      <c r="S34" s="52">
        <f t="shared" si="1"/>
        <v>0</v>
      </c>
    </row>
    <row r="35" spans="1:19" ht="15">
      <c r="A35" s="67"/>
      <c r="B35" s="68"/>
      <c r="C35" s="69"/>
      <c r="D35" s="70"/>
      <c r="E35" s="69"/>
      <c r="F35" s="69"/>
      <c r="G35" s="69"/>
      <c r="H35" s="69"/>
      <c r="I35" s="57"/>
      <c r="J35" s="56"/>
      <c r="K35" s="56"/>
      <c r="L35" s="69"/>
      <c r="M35" s="69"/>
      <c r="N35" s="69"/>
      <c r="O35" s="51"/>
      <c r="S35" s="52">
        <f t="shared" si="1"/>
        <v>0</v>
      </c>
    </row>
    <row r="36" spans="1:19" ht="68.25" customHeight="1">
      <c r="A36" s="79" t="s">
        <v>51</v>
      </c>
      <c r="B36" s="62">
        <v>3.1E-2</v>
      </c>
      <c r="C36" s="45">
        <v>750</v>
      </c>
      <c r="D36" s="46">
        <v>4626016621822</v>
      </c>
      <c r="E36" s="45"/>
      <c r="F36" s="45">
        <v>6</v>
      </c>
      <c r="G36" s="45" t="s">
        <v>25</v>
      </c>
      <c r="H36" s="45" t="s">
        <v>52</v>
      </c>
      <c r="I36" s="47">
        <f>'Прайс лист '!H36</f>
        <v>927</v>
      </c>
      <c r="J36" s="47">
        <f>'Прайс лист '!J36</f>
        <v>1209</v>
      </c>
      <c r="K36" s="47">
        <f>'Прайс лист '!K36</f>
        <v>1300</v>
      </c>
      <c r="L36" s="80"/>
      <c r="M36" s="49"/>
      <c r="N36" s="50">
        <f>L36*F36+M36</f>
        <v>0</v>
      </c>
      <c r="O36" s="51"/>
      <c r="S36" s="52">
        <f t="shared" si="1"/>
        <v>0</v>
      </c>
    </row>
    <row r="37" spans="1:19" ht="15">
      <c r="A37" s="67"/>
      <c r="B37" s="68"/>
      <c r="C37" s="69"/>
      <c r="D37" s="70"/>
      <c r="E37" s="69"/>
      <c r="F37" s="69"/>
      <c r="G37" s="69"/>
      <c r="H37" s="69"/>
      <c r="I37" s="57"/>
      <c r="J37" s="56"/>
      <c r="K37" s="56"/>
      <c r="L37" s="69"/>
      <c r="M37" s="69"/>
      <c r="N37" s="69"/>
      <c r="O37" s="51"/>
      <c r="S37" s="52">
        <f t="shared" si="1"/>
        <v>0</v>
      </c>
    </row>
    <row r="38" spans="1:19" ht="70.5" customHeight="1">
      <c r="A38" s="79" t="s">
        <v>53</v>
      </c>
      <c r="B38" s="62">
        <v>3.1E-2</v>
      </c>
      <c r="C38" s="45">
        <v>750</v>
      </c>
      <c r="D38" s="46">
        <v>4626016621815</v>
      </c>
      <c r="E38" s="45"/>
      <c r="F38" s="45">
        <v>6</v>
      </c>
      <c r="G38" s="45" t="s">
        <v>25</v>
      </c>
      <c r="H38" s="45" t="s">
        <v>36</v>
      </c>
      <c r="I38" s="47">
        <f>'Прайс лист '!H38</f>
        <v>916</v>
      </c>
      <c r="J38" s="47">
        <f>'Прайс лист '!J38</f>
        <v>1190</v>
      </c>
      <c r="K38" s="47">
        <f>'Прайс лист '!K38</f>
        <v>1280</v>
      </c>
      <c r="L38" s="80"/>
      <c r="M38" s="49"/>
      <c r="N38" s="50">
        <f>L38*F38+M38</f>
        <v>0</v>
      </c>
      <c r="O38" s="51"/>
      <c r="S38" s="52">
        <f t="shared" si="1"/>
        <v>0</v>
      </c>
    </row>
    <row r="39" spans="1:19" ht="15">
      <c r="A39" s="67"/>
      <c r="B39" s="68"/>
      <c r="C39" s="69"/>
      <c r="D39" s="70"/>
      <c r="E39" s="69"/>
      <c r="F39" s="69"/>
      <c r="G39" s="69"/>
      <c r="H39" s="69"/>
      <c r="I39" s="57"/>
      <c r="J39" s="56"/>
      <c r="K39" s="56"/>
      <c r="L39" s="69"/>
      <c r="M39" s="69"/>
      <c r="N39" s="69"/>
      <c r="O39" s="51"/>
      <c r="S39" s="52">
        <f t="shared" si="1"/>
        <v>0</v>
      </c>
    </row>
    <row r="40" spans="1:19" ht="15.75" customHeight="1">
      <c r="A40" s="211" t="s">
        <v>54</v>
      </c>
      <c r="B40" s="62">
        <v>2.4799999999999999E-2</v>
      </c>
      <c r="C40" s="63">
        <v>840</v>
      </c>
      <c r="D40" s="64">
        <v>4626016620443</v>
      </c>
      <c r="E40" s="219"/>
      <c r="F40" s="63">
        <v>5</v>
      </c>
      <c r="G40" s="63" t="s">
        <v>35</v>
      </c>
      <c r="H40" s="63" t="s">
        <v>40</v>
      </c>
      <c r="I40" s="47">
        <f>'Прайс лист '!H40</f>
        <v>678</v>
      </c>
      <c r="J40" s="47">
        <f>'Прайс лист '!J40</f>
        <v>900</v>
      </c>
      <c r="K40" s="47">
        <f>'Прайс лист '!K40</f>
        <v>990</v>
      </c>
      <c r="L40" s="66"/>
      <c r="M40" s="49"/>
      <c r="N40" s="50">
        <f t="shared" ref="N40:N45" si="3">L40*F40+M40</f>
        <v>0</v>
      </c>
      <c r="O40" s="51"/>
      <c r="S40" s="52">
        <f t="shared" si="1"/>
        <v>0</v>
      </c>
    </row>
    <row r="41" spans="1:19" ht="15">
      <c r="A41" s="211"/>
      <c r="B41" s="62">
        <v>2.4799999999999999E-2</v>
      </c>
      <c r="C41" s="63">
        <v>840</v>
      </c>
      <c r="D41" s="64">
        <v>4626016620450</v>
      </c>
      <c r="E41" s="219"/>
      <c r="F41" s="63">
        <v>5</v>
      </c>
      <c r="G41" s="63" t="s">
        <v>35</v>
      </c>
      <c r="H41" s="63" t="s">
        <v>44</v>
      </c>
      <c r="I41" s="47">
        <f>'Прайс лист '!H41</f>
        <v>678</v>
      </c>
      <c r="J41" s="47">
        <f>'Прайс лист '!J41</f>
        <v>900</v>
      </c>
      <c r="K41" s="47">
        <f>'Прайс лист '!K41</f>
        <v>990</v>
      </c>
      <c r="L41" s="66"/>
      <c r="M41" s="49"/>
      <c r="N41" s="50">
        <f t="shared" si="3"/>
        <v>0</v>
      </c>
      <c r="O41" s="51"/>
      <c r="S41" s="52">
        <f t="shared" si="1"/>
        <v>0</v>
      </c>
    </row>
    <row r="42" spans="1:19" ht="15">
      <c r="A42" s="211"/>
      <c r="B42" s="62">
        <v>2.4799999999999999E-2</v>
      </c>
      <c r="C42" s="63">
        <v>840</v>
      </c>
      <c r="D42" s="64">
        <v>4626016620467</v>
      </c>
      <c r="E42" s="219"/>
      <c r="F42" s="63">
        <v>5</v>
      </c>
      <c r="G42" s="63" t="s">
        <v>35</v>
      </c>
      <c r="H42" s="63" t="s">
        <v>55</v>
      </c>
      <c r="I42" s="47">
        <f>'Прайс лист '!H42</f>
        <v>678</v>
      </c>
      <c r="J42" s="47">
        <f>'Прайс лист '!J42</f>
        <v>900</v>
      </c>
      <c r="K42" s="47">
        <f>'Прайс лист '!K42</f>
        <v>990</v>
      </c>
      <c r="L42" s="66"/>
      <c r="M42" s="49"/>
      <c r="N42" s="50">
        <f t="shared" si="3"/>
        <v>0</v>
      </c>
      <c r="O42" s="51"/>
      <c r="S42" s="52">
        <f t="shared" si="1"/>
        <v>0</v>
      </c>
    </row>
    <row r="43" spans="1:19" ht="15">
      <c r="A43" s="211"/>
      <c r="B43" s="62">
        <v>2.4799999999999999E-2</v>
      </c>
      <c r="C43" s="63">
        <v>840</v>
      </c>
      <c r="D43" s="64">
        <v>4626016620474</v>
      </c>
      <c r="E43" s="219"/>
      <c r="F43" s="63">
        <v>5</v>
      </c>
      <c r="G43" s="63" t="s">
        <v>35</v>
      </c>
      <c r="H43" s="63" t="s">
        <v>37</v>
      </c>
      <c r="I43" s="47">
        <f>'Прайс лист '!H43</f>
        <v>678</v>
      </c>
      <c r="J43" s="47">
        <f>'Прайс лист '!J43</f>
        <v>900</v>
      </c>
      <c r="K43" s="47">
        <f>'Прайс лист '!K43</f>
        <v>990</v>
      </c>
      <c r="L43" s="66"/>
      <c r="M43" s="49"/>
      <c r="N43" s="50">
        <f t="shared" si="3"/>
        <v>0</v>
      </c>
      <c r="O43" s="51"/>
      <c r="S43" s="52">
        <f t="shared" si="1"/>
        <v>0</v>
      </c>
    </row>
    <row r="44" spans="1:19" ht="15">
      <c r="A44" s="211"/>
      <c r="B44" s="62">
        <v>2.4799999999999999E-2</v>
      </c>
      <c r="C44" s="63">
        <v>840</v>
      </c>
      <c r="D44" s="64">
        <v>4626016620498</v>
      </c>
      <c r="E44" s="219"/>
      <c r="F44" s="63">
        <v>5</v>
      </c>
      <c r="G44" s="63" t="s">
        <v>35</v>
      </c>
      <c r="H44" s="63" t="s">
        <v>33</v>
      </c>
      <c r="I44" s="47">
        <f>'Прайс лист '!H44</f>
        <v>678</v>
      </c>
      <c r="J44" s="47">
        <f>'Прайс лист '!J44</f>
        <v>900</v>
      </c>
      <c r="K44" s="47">
        <f>'Прайс лист '!K44</f>
        <v>990</v>
      </c>
      <c r="L44" s="66"/>
      <c r="M44" s="49"/>
      <c r="N44" s="50">
        <f t="shared" si="3"/>
        <v>0</v>
      </c>
      <c r="O44" s="51"/>
      <c r="S44" s="52">
        <f t="shared" si="1"/>
        <v>0</v>
      </c>
    </row>
    <row r="45" spans="1:19" ht="15">
      <c r="A45" s="211"/>
      <c r="B45" s="62">
        <v>2.4799999999999999E-2</v>
      </c>
      <c r="C45" s="63">
        <v>840</v>
      </c>
      <c r="D45" s="64">
        <v>4626016620481</v>
      </c>
      <c r="E45" s="219"/>
      <c r="F45" s="63">
        <v>5</v>
      </c>
      <c r="G45" s="63" t="s">
        <v>35</v>
      </c>
      <c r="H45" s="63" t="s">
        <v>34</v>
      </c>
      <c r="I45" s="47">
        <f>'Прайс лист '!H45</f>
        <v>678</v>
      </c>
      <c r="J45" s="47">
        <f>'Прайс лист '!J45</f>
        <v>900</v>
      </c>
      <c r="K45" s="47">
        <f>'Прайс лист '!K45</f>
        <v>990</v>
      </c>
      <c r="L45" s="66"/>
      <c r="M45" s="49"/>
      <c r="N45" s="50">
        <f t="shared" si="3"/>
        <v>0</v>
      </c>
      <c r="O45" s="51"/>
      <c r="S45" s="52">
        <f t="shared" si="1"/>
        <v>0</v>
      </c>
    </row>
    <row r="46" spans="1:19" ht="15">
      <c r="A46" s="67"/>
      <c r="B46" s="68"/>
      <c r="C46" s="69"/>
      <c r="D46" s="70"/>
      <c r="E46" s="69"/>
      <c r="F46" s="69"/>
      <c r="G46" s="69"/>
      <c r="H46" s="69"/>
      <c r="I46" s="57"/>
      <c r="J46" s="56"/>
      <c r="K46" s="56"/>
      <c r="L46" s="69"/>
      <c r="M46" s="69"/>
      <c r="N46" s="69"/>
      <c r="O46" s="51"/>
      <c r="S46" s="52">
        <f t="shared" si="1"/>
        <v>0</v>
      </c>
    </row>
    <row r="47" spans="1:19" ht="15" customHeight="1">
      <c r="A47" s="211" t="s">
        <v>152</v>
      </c>
      <c r="B47" s="62">
        <v>3.1E-2</v>
      </c>
      <c r="C47" s="63">
        <v>908</v>
      </c>
      <c r="D47" s="64">
        <v>4626016621860</v>
      </c>
      <c r="E47" s="219"/>
      <c r="F47" s="63">
        <v>6</v>
      </c>
      <c r="G47" s="45" t="s">
        <v>25</v>
      </c>
      <c r="H47" s="63" t="s">
        <v>44</v>
      </c>
      <c r="I47" s="47">
        <f>'Прайс лист '!H47</f>
        <v>1000</v>
      </c>
      <c r="J47" s="47">
        <f>'Прайс лист '!J47</f>
        <v>1250</v>
      </c>
      <c r="K47" s="47">
        <f>'Прайс лист '!K47</f>
        <v>1375</v>
      </c>
      <c r="L47" s="66"/>
      <c r="M47" s="49"/>
      <c r="N47" s="50">
        <f t="shared" ref="N47:N52" si="4">L47*F47+M47</f>
        <v>0</v>
      </c>
      <c r="O47" s="51"/>
      <c r="S47" s="52"/>
    </row>
    <row r="48" spans="1:19" ht="15" customHeight="1">
      <c r="A48" s="211"/>
      <c r="B48" s="62">
        <v>3.1E-2</v>
      </c>
      <c r="C48" s="63">
        <v>908</v>
      </c>
      <c r="D48" s="64">
        <v>4626016621877</v>
      </c>
      <c r="E48" s="219"/>
      <c r="F48" s="63">
        <v>6</v>
      </c>
      <c r="G48" s="45" t="s">
        <v>25</v>
      </c>
      <c r="H48" s="63" t="s">
        <v>37</v>
      </c>
      <c r="I48" s="47">
        <f>'Прайс лист '!H48</f>
        <v>1000</v>
      </c>
      <c r="J48" s="47">
        <f>'Прайс лист '!J48</f>
        <v>1250</v>
      </c>
      <c r="K48" s="47">
        <f>'Прайс лист '!K48</f>
        <v>1375</v>
      </c>
      <c r="L48" s="66"/>
      <c r="M48" s="49"/>
      <c r="N48" s="50">
        <f t="shared" si="4"/>
        <v>0</v>
      </c>
      <c r="O48" s="51"/>
      <c r="S48" s="52"/>
    </row>
    <row r="49" spans="1:19" ht="15" customHeight="1">
      <c r="A49" s="211"/>
      <c r="B49" s="62">
        <v>3.1E-2</v>
      </c>
      <c r="C49" s="63">
        <v>908</v>
      </c>
      <c r="D49" s="64">
        <v>4626016621884</v>
      </c>
      <c r="E49" s="219"/>
      <c r="F49" s="63">
        <v>6</v>
      </c>
      <c r="G49" s="45" t="s">
        <v>25</v>
      </c>
      <c r="H49" s="63" t="s">
        <v>33</v>
      </c>
      <c r="I49" s="47">
        <f>'Прайс лист '!H49</f>
        <v>1000</v>
      </c>
      <c r="J49" s="47">
        <f>'Прайс лист '!J49</f>
        <v>1250</v>
      </c>
      <c r="K49" s="47">
        <f>'Прайс лист '!K49</f>
        <v>1375</v>
      </c>
      <c r="L49" s="66"/>
      <c r="M49" s="49"/>
      <c r="N49" s="50">
        <f t="shared" si="4"/>
        <v>0</v>
      </c>
      <c r="O49" s="51"/>
      <c r="S49" s="52"/>
    </row>
    <row r="50" spans="1:19" ht="15" customHeight="1">
      <c r="A50" s="211"/>
      <c r="B50" s="62">
        <v>3.1E-2</v>
      </c>
      <c r="C50" s="63">
        <v>908</v>
      </c>
      <c r="D50" s="64">
        <v>4626016621891</v>
      </c>
      <c r="E50" s="219"/>
      <c r="F50" s="63">
        <v>6</v>
      </c>
      <c r="G50" s="45" t="s">
        <v>25</v>
      </c>
      <c r="H50" s="63" t="s">
        <v>38</v>
      </c>
      <c r="I50" s="47">
        <f>'Прайс лист '!H50</f>
        <v>1000</v>
      </c>
      <c r="J50" s="47">
        <f>'Прайс лист '!J50</f>
        <v>1250</v>
      </c>
      <c r="K50" s="47">
        <f>'Прайс лист '!K50</f>
        <v>1375</v>
      </c>
      <c r="L50" s="66"/>
      <c r="M50" s="49"/>
      <c r="N50" s="50">
        <f t="shared" si="4"/>
        <v>0</v>
      </c>
      <c r="O50" s="51"/>
      <c r="S50" s="52"/>
    </row>
    <row r="51" spans="1:19" ht="15" customHeight="1">
      <c r="A51" s="211"/>
      <c r="B51" s="62">
        <v>3.1E-2</v>
      </c>
      <c r="C51" s="63">
        <v>908</v>
      </c>
      <c r="D51" s="64">
        <v>4626016621907</v>
      </c>
      <c r="E51" s="219"/>
      <c r="F51" s="63">
        <v>6</v>
      </c>
      <c r="G51" s="45" t="s">
        <v>25</v>
      </c>
      <c r="H51" s="63" t="s">
        <v>48</v>
      </c>
      <c r="I51" s="47">
        <f>'Прайс лист '!H51</f>
        <v>1000</v>
      </c>
      <c r="J51" s="47">
        <f>'Прайс лист '!J51</f>
        <v>1250</v>
      </c>
      <c r="K51" s="47">
        <f>'Прайс лист '!K51</f>
        <v>1375</v>
      </c>
      <c r="L51" s="66"/>
      <c r="M51" s="49"/>
      <c r="N51" s="50">
        <f t="shared" si="4"/>
        <v>0</v>
      </c>
      <c r="O51" s="51"/>
      <c r="S51" s="52"/>
    </row>
    <row r="52" spans="1:19" ht="15" customHeight="1">
      <c r="A52" s="211"/>
      <c r="B52" s="62">
        <v>3.1E-2</v>
      </c>
      <c r="C52" s="63">
        <v>908</v>
      </c>
      <c r="D52" s="64">
        <v>4626016621914</v>
      </c>
      <c r="E52" s="219"/>
      <c r="F52" s="63">
        <v>6</v>
      </c>
      <c r="G52" s="45" t="s">
        <v>25</v>
      </c>
      <c r="H52" s="63" t="s">
        <v>34</v>
      </c>
      <c r="I52" s="47">
        <f>'Прайс лист '!H52</f>
        <v>1000</v>
      </c>
      <c r="J52" s="47">
        <f>'Прайс лист '!J52</f>
        <v>1250</v>
      </c>
      <c r="K52" s="47">
        <f>'Прайс лист '!K52</f>
        <v>1375</v>
      </c>
      <c r="L52" s="66"/>
      <c r="M52" s="49"/>
      <c r="N52" s="50">
        <f t="shared" si="4"/>
        <v>0</v>
      </c>
      <c r="O52" s="51"/>
      <c r="S52" s="52"/>
    </row>
    <row r="53" spans="1:19" ht="15">
      <c r="A53" s="67"/>
      <c r="B53" s="68"/>
      <c r="C53" s="69"/>
      <c r="D53" s="70"/>
      <c r="E53" s="69"/>
      <c r="F53" s="69"/>
      <c r="G53" s="69"/>
      <c r="H53" s="69"/>
      <c r="I53" s="57"/>
      <c r="J53" s="56"/>
      <c r="K53" s="56"/>
      <c r="L53" s="69"/>
      <c r="M53" s="69"/>
      <c r="N53" s="69"/>
      <c r="O53" s="51"/>
      <c r="S53" s="52"/>
    </row>
    <row r="54" spans="1:19" ht="23.25" customHeight="1">
      <c r="A54" s="211" t="s">
        <v>150</v>
      </c>
      <c r="B54" s="62">
        <v>3.1E-2</v>
      </c>
      <c r="C54" s="63">
        <v>1200</v>
      </c>
      <c r="D54" s="64">
        <v>4626016621846</v>
      </c>
      <c r="E54" s="219"/>
      <c r="F54" s="63">
        <v>6</v>
      </c>
      <c r="G54" s="45" t="s">
        <v>25</v>
      </c>
      <c r="H54" s="63" t="s">
        <v>38</v>
      </c>
      <c r="I54" s="47">
        <f>'Прайс лист '!H54</f>
        <v>650</v>
      </c>
      <c r="J54" s="47">
        <f>'Прайс лист '!J54</f>
        <v>810</v>
      </c>
      <c r="K54" s="47">
        <f>'Прайс лист '!K54</f>
        <v>890</v>
      </c>
      <c r="L54" s="66"/>
      <c r="M54" s="49"/>
      <c r="N54" s="50">
        <f>L54*F54+M54</f>
        <v>0</v>
      </c>
      <c r="O54" s="51"/>
      <c r="S54" s="52">
        <f t="shared" ref="S54:S81" si="5">N54*K54</f>
        <v>0</v>
      </c>
    </row>
    <row r="55" spans="1:19" ht="27" customHeight="1">
      <c r="A55" s="211"/>
      <c r="B55" s="62">
        <v>3.1E-2</v>
      </c>
      <c r="C55" s="63">
        <v>1200</v>
      </c>
      <c r="D55" s="64">
        <v>4626016621853</v>
      </c>
      <c r="E55" s="219"/>
      <c r="F55" s="63">
        <v>6</v>
      </c>
      <c r="G55" s="45" t="s">
        <v>25</v>
      </c>
      <c r="H55" s="63" t="s">
        <v>34</v>
      </c>
      <c r="I55" s="47">
        <f>'Прайс лист '!H55</f>
        <v>650</v>
      </c>
      <c r="J55" s="47">
        <f>'Прайс лист '!J55</f>
        <v>810</v>
      </c>
      <c r="K55" s="47">
        <f>'Прайс лист '!K55</f>
        <v>890</v>
      </c>
      <c r="L55" s="66"/>
      <c r="M55" s="49"/>
      <c r="N55" s="50">
        <f>L55*F55+M55</f>
        <v>0</v>
      </c>
      <c r="O55" s="51"/>
      <c r="S55" s="52">
        <f t="shared" si="5"/>
        <v>0</v>
      </c>
    </row>
    <row r="56" spans="1:19" ht="15">
      <c r="A56" s="67"/>
      <c r="B56" s="68"/>
      <c r="C56" s="69"/>
      <c r="D56" s="70"/>
      <c r="E56" s="69"/>
      <c r="F56" s="69"/>
      <c r="G56" s="69"/>
      <c r="H56" s="69"/>
      <c r="I56" s="57"/>
      <c r="J56" s="56"/>
      <c r="K56" s="56"/>
      <c r="L56" s="69"/>
      <c r="M56" s="69"/>
      <c r="N56" s="69"/>
      <c r="O56" s="51"/>
      <c r="S56" s="52">
        <f t="shared" si="5"/>
        <v>0</v>
      </c>
    </row>
    <row r="57" spans="1:19" ht="15.75" customHeight="1">
      <c r="A57" s="211" t="s">
        <v>24</v>
      </c>
      <c r="B57" s="62">
        <v>2.64E-2</v>
      </c>
      <c r="C57" s="63">
        <v>1000</v>
      </c>
      <c r="D57" s="64">
        <v>4626016620207</v>
      </c>
      <c r="E57" s="219"/>
      <c r="F57" s="63">
        <v>5</v>
      </c>
      <c r="G57" s="63" t="s">
        <v>56</v>
      </c>
      <c r="H57" s="63" t="s">
        <v>57</v>
      </c>
      <c r="I57" s="47">
        <f>'Прайс лист '!H57</f>
        <v>945</v>
      </c>
      <c r="J57" s="47">
        <f>'Прайс лист '!J57</f>
        <v>1275</v>
      </c>
      <c r="K57" s="47">
        <f>'Прайс лист '!K57</f>
        <v>1399</v>
      </c>
      <c r="L57" s="65"/>
      <c r="M57" s="49"/>
      <c r="N57" s="50">
        <f t="shared" ref="N57:N61" si="6">L57*F57+M57</f>
        <v>0</v>
      </c>
      <c r="O57" s="51"/>
      <c r="S57" s="52">
        <f t="shared" si="5"/>
        <v>0</v>
      </c>
    </row>
    <row r="58" spans="1:19" ht="15">
      <c r="A58" s="211"/>
      <c r="B58" s="62">
        <v>2.64E-2</v>
      </c>
      <c r="C58" s="63">
        <v>1000</v>
      </c>
      <c r="D58" s="64">
        <v>4626016620146</v>
      </c>
      <c r="E58" s="219"/>
      <c r="F58" s="63">
        <v>5</v>
      </c>
      <c r="G58" s="63" t="s">
        <v>56</v>
      </c>
      <c r="H58" s="63" t="s">
        <v>36</v>
      </c>
      <c r="I58" s="47">
        <f>'Прайс лист '!H58</f>
        <v>945</v>
      </c>
      <c r="J58" s="47">
        <f>'Прайс лист '!J58</f>
        <v>1275</v>
      </c>
      <c r="K58" s="47">
        <f>'Прайс лист '!K58</f>
        <v>1399</v>
      </c>
      <c r="L58" s="65"/>
      <c r="M58" s="49"/>
      <c r="N58" s="50">
        <f t="shared" si="6"/>
        <v>0</v>
      </c>
      <c r="O58" s="51"/>
      <c r="S58" s="52">
        <f t="shared" si="5"/>
        <v>0</v>
      </c>
    </row>
    <row r="59" spans="1:19" ht="15">
      <c r="A59" s="211"/>
      <c r="B59" s="62">
        <v>2.64E-2</v>
      </c>
      <c r="C59" s="63">
        <v>1000</v>
      </c>
      <c r="D59" s="64">
        <v>4626016620153</v>
      </c>
      <c r="E59" s="219"/>
      <c r="F59" s="63">
        <v>5</v>
      </c>
      <c r="G59" s="63" t="s">
        <v>56</v>
      </c>
      <c r="H59" s="63" t="s">
        <v>44</v>
      </c>
      <c r="I59" s="47">
        <f>'Прайс лист '!H59</f>
        <v>945</v>
      </c>
      <c r="J59" s="47">
        <f>'Прайс лист '!J59</f>
        <v>1275</v>
      </c>
      <c r="K59" s="47">
        <f>'Прайс лист '!K59</f>
        <v>1399</v>
      </c>
      <c r="L59" s="65"/>
      <c r="M59" s="49"/>
      <c r="N59" s="50">
        <f t="shared" si="6"/>
        <v>0</v>
      </c>
      <c r="O59" s="51"/>
      <c r="S59" s="52">
        <f t="shared" si="5"/>
        <v>0</v>
      </c>
    </row>
    <row r="60" spans="1:19" ht="15">
      <c r="A60" s="211"/>
      <c r="B60" s="62">
        <v>2.64E-2</v>
      </c>
      <c r="C60" s="63">
        <v>1000</v>
      </c>
      <c r="D60" s="64">
        <v>4626016620160</v>
      </c>
      <c r="E60" s="219"/>
      <c r="F60" s="63">
        <v>5</v>
      </c>
      <c r="G60" s="63" t="s">
        <v>56</v>
      </c>
      <c r="H60" s="63" t="s">
        <v>55</v>
      </c>
      <c r="I60" s="47">
        <f>'Прайс лист '!H60</f>
        <v>945</v>
      </c>
      <c r="J60" s="47">
        <f>'Прайс лист '!J60</f>
        <v>1275</v>
      </c>
      <c r="K60" s="47">
        <f>'Прайс лист '!K60</f>
        <v>1399</v>
      </c>
      <c r="L60" s="65"/>
      <c r="M60" s="49"/>
      <c r="N60" s="50">
        <f t="shared" si="6"/>
        <v>0</v>
      </c>
      <c r="O60" s="51"/>
      <c r="S60" s="52">
        <f t="shared" si="5"/>
        <v>0</v>
      </c>
    </row>
    <row r="61" spans="1:19" ht="15">
      <c r="A61" s="211"/>
      <c r="B61" s="62">
        <v>2.64E-2</v>
      </c>
      <c r="C61" s="63">
        <v>1000</v>
      </c>
      <c r="D61" s="64">
        <v>4626016620665</v>
      </c>
      <c r="E61" s="219"/>
      <c r="F61" s="63">
        <v>5</v>
      </c>
      <c r="G61" s="63" t="s">
        <v>56</v>
      </c>
      <c r="H61" s="63" t="s">
        <v>58</v>
      </c>
      <c r="I61" s="47">
        <f>'Прайс лист '!H61</f>
        <v>945</v>
      </c>
      <c r="J61" s="47">
        <f>'Прайс лист '!J61</f>
        <v>1275</v>
      </c>
      <c r="K61" s="47">
        <f>'Прайс лист '!K61</f>
        <v>1399</v>
      </c>
      <c r="L61" s="83"/>
      <c r="M61" s="49"/>
      <c r="N61" s="50">
        <f t="shared" si="6"/>
        <v>0</v>
      </c>
      <c r="O61" s="51"/>
      <c r="S61" s="52">
        <f t="shared" si="5"/>
        <v>0</v>
      </c>
    </row>
    <row r="62" spans="1:19" ht="15">
      <c r="A62" s="67"/>
      <c r="B62" s="68"/>
      <c r="C62" s="69"/>
      <c r="D62" s="70"/>
      <c r="E62" s="69"/>
      <c r="F62" s="69"/>
      <c r="G62" s="69"/>
      <c r="H62" s="69"/>
      <c r="I62" s="57"/>
      <c r="J62" s="56"/>
      <c r="K62" s="56"/>
      <c r="L62" s="69"/>
      <c r="M62" s="69"/>
      <c r="N62" s="69"/>
      <c r="O62" s="51"/>
      <c r="S62" s="52">
        <f t="shared" si="5"/>
        <v>0</v>
      </c>
    </row>
    <row r="63" spans="1:19" ht="15.75" customHeight="1">
      <c r="A63" s="211" t="s">
        <v>24</v>
      </c>
      <c r="B63" s="62">
        <v>4.2299999999999997E-2</v>
      </c>
      <c r="C63" s="63">
        <v>2270</v>
      </c>
      <c r="D63" s="64">
        <v>4626016620726</v>
      </c>
      <c r="E63" s="219"/>
      <c r="F63" s="63">
        <v>4</v>
      </c>
      <c r="G63" s="63" t="s">
        <v>59</v>
      </c>
      <c r="H63" s="63" t="s">
        <v>40</v>
      </c>
      <c r="I63" s="47">
        <f>'Прайс лист '!H63</f>
        <v>2137</v>
      </c>
      <c r="J63" s="47">
        <f>'Прайс лист '!J63</f>
        <v>2717</v>
      </c>
      <c r="K63" s="47">
        <f>'Прайс лист '!K63</f>
        <v>2860</v>
      </c>
      <c r="L63" s="65"/>
      <c r="M63" s="49"/>
      <c r="N63" s="50">
        <f>L63*F63+M63</f>
        <v>0</v>
      </c>
      <c r="O63" s="51"/>
      <c r="S63" s="52">
        <f t="shared" si="5"/>
        <v>0</v>
      </c>
    </row>
    <row r="64" spans="1:19" ht="15">
      <c r="A64" s="211"/>
      <c r="B64" s="62">
        <v>4.2299999999999997E-2</v>
      </c>
      <c r="C64" s="63">
        <v>2270</v>
      </c>
      <c r="D64" s="64">
        <v>4626016620719</v>
      </c>
      <c r="E64" s="219"/>
      <c r="F64" s="63">
        <v>4</v>
      </c>
      <c r="G64" s="63" t="s">
        <v>59</v>
      </c>
      <c r="H64" s="63" t="s">
        <v>36</v>
      </c>
      <c r="I64" s="47">
        <f>'Прайс лист '!H64</f>
        <v>2137</v>
      </c>
      <c r="J64" s="47">
        <f>'Прайс лист '!J64</f>
        <v>2717</v>
      </c>
      <c r="K64" s="47">
        <f>'Прайс лист '!K64</f>
        <v>2860</v>
      </c>
      <c r="L64" s="65"/>
      <c r="M64" s="49"/>
      <c r="N64" s="50">
        <f>L64*F64+M64</f>
        <v>0</v>
      </c>
      <c r="O64" s="51"/>
      <c r="S64" s="52">
        <f t="shared" si="5"/>
        <v>0</v>
      </c>
    </row>
    <row r="65" spans="1:19" ht="15">
      <c r="A65" s="211"/>
      <c r="B65" s="62">
        <v>4.2299999999999997E-2</v>
      </c>
      <c r="C65" s="63">
        <v>2270</v>
      </c>
      <c r="D65" s="64">
        <v>4626016620733</v>
      </c>
      <c r="E65" s="219"/>
      <c r="F65" s="63">
        <v>4</v>
      </c>
      <c r="G65" s="63" t="s">
        <v>59</v>
      </c>
      <c r="H65" s="63" t="s">
        <v>44</v>
      </c>
      <c r="I65" s="47">
        <f>'Прайс лист '!H65</f>
        <v>2137</v>
      </c>
      <c r="J65" s="47">
        <f>'Прайс лист '!J65</f>
        <v>2717</v>
      </c>
      <c r="K65" s="47">
        <f>'Прайс лист '!K65</f>
        <v>2860</v>
      </c>
      <c r="L65" s="65"/>
      <c r="M65" s="49"/>
      <c r="N65" s="50">
        <f>L65*F65+M65</f>
        <v>0</v>
      </c>
      <c r="O65" s="51"/>
      <c r="S65" s="52">
        <f t="shared" si="5"/>
        <v>0</v>
      </c>
    </row>
    <row r="66" spans="1:19" ht="15">
      <c r="A66" s="211"/>
      <c r="B66" s="62">
        <v>4.2299999999999997E-2</v>
      </c>
      <c r="C66" s="63">
        <v>2270</v>
      </c>
      <c r="D66" s="64">
        <v>4626016620771</v>
      </c>
      <c r="E66" s="219"/>
      <c r="F66" s="63">
        <v>4</v>
      </c>
      <c r="G66" s="63" t="s">
        <v>59</v>
      </c>
      <c r="H66" s="63" t="s">
        <v>38</v>
      </c>
      <c r="I66" s="47">
        <f>'Прайс лист '!H66</f>
        <v>2137</v>
      </c>
      <c r="J66" s="47">
        <f>'Прайс лист '!J66</f>
        <v>2717</v>
      </c>
      <c r="K66" s="47">
        <f>'Прайс лист '!K66</f>
        <v>2860</v>
      </c>
      <c r="L66" s="65"/>
      <c r="M66" s="49"/>
      <c r="N66" s="50">
        <f>L66*F66+M66</f>
        <v>0</v>
      </c>
      <c r="O66" s="51"/>
      <c r="S66" s="52">
        <f t="shared" si="5"/>
        <v>0</v>
      </c>
    </row>
    <row r="67" spans="1:19" ht="15">
      <c r="A67" s="211"/>
      <c r="B67" s="62">
        <v>4.2299999999999997E-2</v>
      </c>
      <c r="C67" s="63">
        <v>2270</v>
      </c>
      <c r="D67" s="64">
        <v>4626016620702</v>
      </c>
      <c r="E67" s="219"/>
      <c r="F67" s="63">
        <v>4</v>
      </c>
      <c r="G67" s="63" t="s">
        <v>59</v>
      </c>
      <c r="H67" s="63" t="s">
        <v>34</v>
      </c>
      <c r="I67" s="47">
        <f>'Прайс лист '!H67</f>
        <v>2137</v>
      </c>
      <c r="J67" s="47">
        <f>'Прайс лист '!J67</f>
        <v>2717</v>
      </c>
      <c r="K67" s="47">
        <f>'Прайс лист '!K67</f>
        <v>2860</v>
      </c>
      <c r="L67" s="65"/>
      <c r="M67" s="49"/>
      <c r="N67" s="50">
        <f>L67*F67+M67</f>
        <v>0</v>
      </c>
      <c r="O67" s="51"/>
      <c r="S67" s="52">
        <f t="shared" si="5"/>
        <v>0</v>
      </c>
    </row>
    <row r="68" spans="1:19" ht="15.75">
      <c r="A68" s="154"/>
      <c r="B68" s="168"/>
      <c r="C68" s="155"/>
      <c r="D68" s="160"/>
      <c r="E68" s="155"/>
      <c r="F68" s="155"/>
      <c r="G68" s="155"/>
      <c r="H68" s="155"/>
      <c r="I68" s="159"/>
      <c r="J68" s="159"/>
      <c r="K68" s="159"/>
      <c r="L68" s="169"/>
      <c r="M68" s="170"/>
      <c r="N68" s="171"/>
      <c r="O68" s="51"/>
      <c r="S68" s="52"/>
    </row>
    <row r="69" spans="1:19" ht="15.75" customHeight="1">
      <c r="A69" s="220" t="s">
        <v>140</v>
      </c>
      <c r="B69" s="62">
        <v>1.4E-2</v>
      </c>
      <c r="C69" s="152">
        <v>500</v>
      </c>
      <c r="D69" s="161">
        <v>4626016622195</v>
      </c>
      <c r="E69" s="248"/>
      <c r="F69" s="152">
        <v>6</v>
      </c>
      <c r="G69" s="150" t="s">
        <v>142</v>
      </c>
      <c r="H69" s="163" t="s">
        <v>143</v>
      </c>
      <c r="I69" s="47">
        <v>605</v>
      </c>
      <c r="J69" s="47">
        <v>760</v>
      </c>
      <c r="K69" s="47">
        <v>850</v>
      </c>
      <c r="L69" s="65"/>
      <c r="M69" s="49"/>
      <c r="N69" s="50">
        <f t="shared" ref="N69:N71" si="7">L69*F69+M69</f>
        <v>0</v>
      </c>
      <c r="O69" s="51"/>
      <c r="S69" s="52"/>
    </row>
    <row r="70" spans="1:19" ht="15.75" customHeight="1">
      <c r="A70" s="221"/>
      <c r="B70" s="62">
        <v>1.4E-2</v>
      </c>
      <c r="C70" s="152">
        <v>500</v>
      </c>
      <c r="D70" s="161">
        <v>4626016622201</v>
      </c>
      <c r="E70" s="249"/>
      <c r="F70" s="152">
        <v>6</v>
      </c>
      <c r="G70" s="150" t="s">
        <v>142</v>
      </c>
      <c r="H70" s="163" t="s">
        <v>144</v>
      </c>
      <c r="I70" s="47">
        <v>605</v>
      </c>
      <c r="J70" s="47">
        <v>760</v>
      </c>
      <c r="K70" s="47">
        <v>850</v>
      </c>
      <c r="L70" s="65"/>
      <c r="M70" s="49"/>
      <c r="N70" s="50">
        <f t="shared" si="7"/>
        <v>0</v>
      </c>
      <c r="O70" s="51"/>
      <c r="S70" s="52"/>
    </row>
    <row r="71" spans="1:19" ht="15.75" customHeight="1">
      <c r="A71" s="222"/>
      <c r="B71" s="62">
        <v>1.4E-2</v>
      </c>
      <c r="C71" s="152">
        <v>500</v>
      </c>
      <c r="D71" s="161">
        <v>4626016622218</v>
      </c>
      <c r="E71" s="250"/>
      <c r="F71" s="152">
        <v>6</v>
      </c>
      <c r="G71" s="150" t="s">
        <v>142</v>
      </c>
      <c r="H71" s="163" t="s">
        <v>48</v>
      </c>
      <c r="I71" s="47">
        <v>605</v>
      </c>
      <c r="J71" s="47">
        <v>760</v>
      </c>
      <c r="K71" s="47">
        <v>850</v>
      </c>
      <c r="L71" s="65"/>
      <c r="M71" s="49"/>
      <c r="N71" s="50">
        <f t="shared" si="7"/>
        <v>0</v>
      </c>
      <c r="O71" s="51"/>
      <c r="S71" s="52"/>
    </row>
    <row r="72" spans="1:19" ht="15.75">
      <c r="A72" s="154"/>
      <c r="B72" s="168"/>
      <c r="C72" s="155"/>
      <c r="D72" s="160"/>
      <c r="E72" s="155"/>
      <c r="F72" s="155"/>
      <c r="G72" s="155"/>
      <c r="H72" s="155"/>
      <c r="I72" s="159"/>
      <c r="J72" s="159"/>
      <c r="K72" s="159"/>
      <c r="L72" s="169"/>
      <c r="M72" s="170"/>
      <c r="N72" s="171"/>
      <c r="O72" s="51"/>
      <c r="S72" s="52"/>
    </row>
    <row r="73" spans="1:19" ht="15.75" customHeight="1">
      <c r="A73" s="220" t="s">
        <v>145</v>
      </c>
      <c r="B73" s="62">
        <v>1.4E-2</v>
      </c>
      <c r="C73" s="152">
        <v>500</v>
      </c>
      <c r="D73" s="161">
        <v>4626016622225</v>
      </c>
      <c r="E73" s="248"/>
      <c r="F73" s="152">
        <v>6</v>
      </c>
      <c r="G73" s="150" t="s">
        <v>142</v>
      </c>
      <c r="H73" s="163" t="s">
        <v>46</v>
      </c>
      <c r="I73" s="47">
        <v>495</v>
      </c>
      <c r="J73" s="47">
        <v>585</v>
      </c>
      <c r="K73" s="47">
        <v>650</v>
      </c>
      <c r="L73" s="65"/>
      <c r="M73" s="49"/>
      <c r="N73" s="50">
        <f t="shared" ref="N73:N76" si="8">L73*F73+M73</f>
        <v>0</v>
      </c>
      <c r="O73" s="51"/>
      <c r="S73" s="52"/>
    </row>
    <row r="74" spans="1:19" ht="15.75" customHeight="1">
      <c r="A74" s="221"/>
      <c r="B74" s="62">
        <v>1.4E-2</v>
      </c>
      <c r="C74" s="152">
        <v>500</v>
      </c>
      <c r="D74" s="161">
        <v>4626016622232</v>
      </c>
      <c r="E74" s="249"/>
      <c r="F74" s="152">
        <v>6</v>
      </c>
      <c r="G74" s="150" t="s">
        <v>142</v>
      </c>
      <c r="H74" s="163" t="s">
        <v>146</v>
      </c>
      <c r="I74" s="47">
        <v>495</v>
      </c>
      <c r="J74" s="47">
        <v>585</v>
      </c>
      <c r="K74" s="47">
        <v>650</v>
      </c>
      <c r="L74" s="65"/>
      <c r="M74" s="49"/>
      <c r="N74" s="50">
        <f t="shared" si="8"/>
        <v>0</v>
      </c>
      <c r="O74" s="51"/>
      <c r="S74" s="52"/>
    </row>
    <row r="75" spans="1:19" ht="15.75" customHeight="1">
      <c r="A75" s="221"/>
      <c r="B75" s="62">
        <v>1.4E-2</v>
      </c>
      <c r="C75" s="152">
        <v>500</v>
      </c>
      <c r="D75" s="161">
        <v>4626016622249</v>
      </c>
      <c r="E75" s="249"/>
      <c r="F75" s="152">
        <v>6</v>
      </c>
      <c r="G75" s="150" t="s">
        <v>142</v>
      </c>
      <c r="H75" s="163" t="s">
        <v>147</v>
      </c>
      <c r="I75" s="47">
        <v>495</v>
      </c>
      <c r="J75" s="47">
        <v>585</v>
      </c>
      <c r="K75" s="47">
        <v>650</v>
      </c>
      <c r="L75" s="65"/>
      <c r="M75" s="49"/>
      <c r="N75" s="50">
        <f t="shared" si="8"/>
        <v>0</v>
      </c>
      <c r="O75" s="51"/>
      <c r="S75" s="52"/>
    </row>
    <row r="76" spans="1:19" ht="15.75" customHeight="1">
      <c r="A76" s="222"/>
      <c r="B76" s="62">
        <v>1.4E-2</v>
      </c>
      <c r="C76" s="152">
        <v>500</v>
      </c>
      <c r="D76" s="161">
        <v>4626016622256</v>
      </c>
      <c r="E76" s="250"/>
      <c r="F76" s="152">
        <v>6</v>
      </c>
      <c r="G76" s="150" t="s">
        <v>142</v>
      </c>
      <c r="H76" s="163" t="s">
        <v>69</v>
      </c>
      <c r="I76" s="47">
        <v>495</v>
      </c>
      <c r="J76" s="47">
        <v>585</v>
      </c>
      <c r="K76" s="47">
        <v>650</v>
      </c>
      <c r="L76" s="65"/>
      <c r="M76" s="49"/>
      <c r="N76" s="50">
        <f t="shared" si="8"/>
        <v>0</v>
      </c>
      <c r="O76" s="51"/>
      <c r="S76" s="52"/>
    </row>
    <row r="77" spans="1:19" ht="15">
      <c r="A77" s="67"/>
      <c r="B77" s="68"/>
      <c r="C77" s="69"/>
      <c r="D77" s="70"/>
      <c r="E77" s="69"/>
      <c r="F77" s="69"/>
      <c r="G77" s="69"/>
      <c r="H77" s="69"/>
      <c r="I77" s="57"/>
      <c r="J77" s="56"/>
      <c r="K77" s="56"/>
      <c r="L77" s="69"/>
      <c r="M77" s="69"/>
      <c r="N77" s="69"/>
      <c r="O77" s="51"/>
      <c r="S77" s="52">
        <f t="shared" si="5"/>
        <v>0</v>
      </c>
    </row>
    <row r="78" spans="1:19" ht="15" customHeight="1">
      <c r="A78" s="220" t="s">
        <v>158</v>
      </c>
      <c r="B78" s="84">
        <v>3.1099999999999999E-2</v>
      </c>
      <c r="C78" s="46">
        <v>1500</v>
      </c>
      <c r="D78" s="46">
        <v>4626016621624</v>
      </c>
      <c r="E78" s="223"/>
      <c r="F78" s="45">
        <v>6</v>
      </c>
      <c r="G78" s="45" t="s">
        <v>25</v>
      </c>
      <c r="H78" s="47" t="s">
        <v>36</v>
      </c>
      <c r="I78" s="47">
        <f>'Прайс лист '!H78</f>
        <v>644</v>
      </c>
      <c r="J78" s="47">
        <f>'Прайс лист '!J78</f>
        <v>930</v>
      </c>
      <c r="K78" s="47">
        <f>'Прайс лист '!K78</f>
        <v>970</v>
      </c>
      <c r="L78" s="85"/>
      <c r="M78" s="85"/>
      <c r="N78" s="50">
        <f>L78*F78+M78</f>
        <v>0</v>
      </c>
      <c r="O78" s="51"/>
      <c r="S78" s="52">
        <f t="shared" si="5"/>
        <v>0</v>
      </c>
    </row>
    <row r="79" spans="1:19" ht="15" customHeight="1">
      <c r="A79" s="221"/>
      <c r="B79" s="84">
        <v>3.1099999999999999E-2</v>
      </c>
      <c r="C79" s="46">
        <v>1500</v>
      </c>
      <c r="D79" s="46">
        <v>4626016621617</v>
      </c>
      <c r="E79" s="224"/>
      <c r="F79" s="45">
        <v>6</v>
      </c>
      <c r="G79" s="45" t="s">
        <v>25</v>
      </c>
      <c r="H79" s="47" t="s">
        <v>40</v>
      </c>
      <c r="I79" s="47">
        <f>'Прайс лист '!H79</f>
        <v>644</v>
      </c>
      <c r="J79" s="47">
        <f>'Прайс лист '!J79</f>
        <v>930</v>
      </c>
      <c r="K79" s="47">
        <f>'Прайс лист '!K79</f>
        <v>970</v>
      </c>
      <c r="L79" s="86"/>
      <c r="M79" s="85"/>
      <c r="N79" s="50">
        <f>L79*F79+M79</f>
        <v>0</v>
      </c>
      <c r="S79" s="52">
        <f t="shared" si="5"/>
        <v>0</v>
      </c>
    </row>
    <row r="80" spans="1:19" ht="15" customHeight="1">
      <c r="A80" s="221"/>
      <c r="B80" s="84">
        <v>3.1099999999999999E-2</v>
      </c>
      <c r="C80" s="46">
        <v>1500</v>
      </c>
      <c r="D80" s="46">
        <v>4626016621648</v>
      </c>
      <c r="E80" s="224"/>
      <c r="F80" s="45">
        <v>6</v>
      </c>
      <c r="G80" s="45" t="s">
        <v>25</v>
      </c>
      <c r="H80" s="47" t="s">
        <v>44</v>
      </c>
      <c r="I80" s="47">
        <f>'Прайс лист '!H80</f>
        <v>644</v>
      </c>
      <c r="J80" s="47">
        <f>'Прайс лист '!J80</f>
        <v>930</v>
      </c>
      <c r="K80" s="47">
        <f>'Прайс лист '!K80</f>
        <v>970</v>
      </c>
      <c r="L80" s="86"/>
      <c r="M80" s="85"/>
      <c r="N80" s="50">
        <f>L80*F80+M80</f>
        <v>0</v>
      </c>
      <c r="S80" s="52">
        <f t="shared" si="5"/>
        <v>0</v>
      </c>
    </row>
    <row r="81" spans="1:19" ht="15" customHeight="1">
      <c r="A81" s="221"/>
      <c r="B81" s="84">
        <v>3.1099999999999999E-2</v>
      </c>
      <c r="C81" s="46">
        <v>1500</v>
      </c>
      <c r="D81" s="46">
        <v>4626016621655</v>
      </c>
      <c r="E81" s="224"/>
      <c r="F81" s="45">
        <v>6</v>
      </c>
      <c r="G81" s="45" t="s">
        <v>25</v>
      </c>
      <c r="H81" s="47" t="s">
        <v>55</v>
      </c>
      <c r="I81" s="47">
        <f>'Прайс лист '!H81</f>
        <v>644</v>
      </c>
      <c r="J81" s="47">
        <f>'Прайс лист '!J81</f>
        <v>930</v>
      </c>
      <c r="K81" s="47">
        <f>'Прайс лист '!K81</f>
        <v>970</v>
      </c>
      <c r="L81" s="86"/>
      <c r="M81" s="85"/>
      <c r="N81" s="50">
        <f>L81*F81+M81</f>
        <v>0</v>
      </c>
      <c r="S81" s="52">
        <f t="shared" si="5"/>
        <v>0</v>
      </c>
    </row>
    <row r="82" spans="1:19" ht="15" customHeight="1">
      <c r="A82" s="221"/>
      <c r="B82" s="84">
        <v>3.1099999999999999E-2</v>
      </c>
      <c r="C82" s="46">
        <v>1500</v>
      </c>
      <c r="D82" s="87">
        <v>4626016621631</v>
      </c>
      <c r="E82" s="224"/>
      <c r="F82" s="45">
        <v>6</v>
      </c>
      <c r="G82" s="45" t="s">
        <v>25</v>
      </c>
      <c r="H82" s="45" t="s">
        <v>26</v>
      </c>
      <c r="I82" s="47">
        <f>'Прайс лист '!H82</f>
        <v>644</v>
      </c>
      <c r="J82" s="47">
        <f>'Прайс лист '!J82</f>
        <v>930</v>
      </c>
      <c r="K82" s="47">
        <f>'Прайс лист '!K82</f>
        <v>970</v>
      </c>
      <c r="L82" s="86"/>
      <c r="M82" s="85"/>
      <c r="N82" s="50">
        <f>L82*F82+M82</f>
        <v>0</v>
      </c>
      <c r="S82" s="52"/>
    </row>
    <row r="83" spans="1:19" ht="15.75" customHeight="1">
      <c r="A83" s="221"/>
      <c r="B83" s="84">
        <v>3.1099999999999999E-2</v>
      </c>
      <c r="C83" s="46">
        <v>1500</v>
      </c>
      <c r="D83" s="185">
        <v>4626016622409</v>
      </c>
      <c r="E83" s="224"/>
      <c r="F83" s="183">
        <v>6</v>
      </c>
      <c r="G83" s="183" t="s">
        <v>25</v>
      </c>
      <c r="H83" s="183" t="s">
        <v>70</v>
      </c>
      <c r="I83" s="47">
        <f>'Прайс лист '!H83</f>
        <v>644</v>
      </c>
      <c r="J83" s="47">
        <f>'Прайс лист '!J83</f>
        <v>930</v>
      </c>
      <c r="K83" s="47">
        <f>'Прайс лист '!K83</f>
        <v>970</v>
      </c>
      <c r="L83" s="86"/>
      <c r="M83" s="85"/>
      <c r="N83" s="50">
        <f t="shared" ref="N83:N86" si="9">L83*F83+M83</f>
        <v>0</v>
      </c>
      <c r="S83" s="52"/>
    </row>
    <row r="84" spans="1:19" ht="15.75" customHeight="1">
      <c r="A84" s="221"/>
      <c r="B84" s="84">
        <v>3.1099999999999999E-2</v>
      </c>
      <c r="C84" s="46">
        <v>1500</v>
      </c>
      <c r="D84" s="185">
        <v>4626016622430</v>
      </c>
      <c r="E84" s="224"/>
      <c r="F84" s="183">
        <v>6</v>
      </c>
      <c r="G84" s="183" t="s">
        <v>25</v>
      </c>
      <c r="H84" s="183" t="s">
        <v>42</v>
      </c>
      <c r="I84" s="47">
        <f>'Прайс лист '!H84</f>
        <v>644</v>
      </c>
      <c r="J84" s="47">
        <f>'Прайс лист '!J84</f>
        <v>930</v>
      </c>
      <c r="K84" s="47">
        <f>'Прайс лист '!K84</f>
        <v>970</v>
      </c>
      <c r="L84" s="86"/>
      <c r="M84" s="85"/>
      <c r="N84" s="50">
        <f t="shared" si="9"/>
        <v>0</v>
      </c>
      <c r="S84" s="52"/>
    </row>
    <row r="85" spans="1:19" ht="15.75" customHeight="1">
      <c r="A85" s="221"/>
      <c r="B85" s="84">
        <v>3.1099999999999999E-2</v>
      </c>
      <c r="C85" s="46">
        <v>1500</v>
      </c>
      <c r="D85" s="185">
        <v>4626016622423</v>
      </c>
      <c r="E85" s="224"/>
      <c r="F85" s="183">
        <v>6</v>
      </c>
      <c r="G85" s="183" t="s">
        <v>25</v>
      </c>
      <c r="H85" s="183" t="s">
        <v>48</v>
      </c>
      <c r="I85" s="47">
        <f>'Прайс лист '!H85</f>
        <v>644</v>
      </c>
      <c r="J85" s="47">
        <f>'Прайс лист '!J85</f>
        <v>930</v>
      </c>
      <c r="K85" s="47">
        <f>'Прайс лист '!K85</f>
        <v>970</v>
      </c>
      <c r="L85" s="86"/>
      <c r="M85" s="85"/>
      <c r="N85" s="50">
        <f t="shared" si="9"/>
        <v>0</v>
      </c>
      <c r="S85" s="52"/>
    </row>
    <row r="86" spans="1:19" ht="15.75" customHeight="1">
      <c r="A86" s="222"/>
      <c r="B86" s="84">
        <v>3.1099999999999999E-2</v>
      </c>
      <c r="C86" s="46">
        <v>1500</v>
      </c>
      <c r="D86" s="185">
        <v>4626016622416</v>
      </c>
      <c r="E86" s="225"/>
      <c r="F86" s="183">
        <v>6</v>
      </c>
      <c r="G86" s="183" t="s">
        <v>25</v>
      </c>
      <c r="H86" s="183" t="s">
        <v>38</v>
      </c>
      <c r="I86" s="47">
        <f>'Прайс лист '!H86</f>
        <v>644</v>
      </c>
      <c r="J86" s="47">
        <f>'Прайс лист '!J86</f>
        <v>930</v>
      </c>
      <c r="K86" s="47">
        <f>'Прайс лист '!K86</f>
        <v>970</v>
      </c>
      <c r="L86" s="86"/>
      <c r="M86" s="85"/>
      <c r="N86" s="50">
        <f t="shared" si="9"/>
        <v>0</v>
      </c>
      <c r="S86" s="52"/>
    </row>
    <row r="87" spans="1:19" ht="15">
      <c r="A87" s="67"/>
      <c r="B87" s="68"/>
      <c r="C87" s="69"/>
      <c r="D87" s="70"/>
      <c r="E87" s="69"/>
      <c r="F87" s="69"/>
      <c r="G87" s="69"/>
      <c r="H87" s="69"/>
      <c r="I87" s="57"/>
      <c r="J87" s="56"/>
      <c r="K87" s="56"/>
      <c r="L87" s="69"/>
      <c r="M87" s="69"/>
      <c r="N87" s="69"/>
      <c r="O87" s="51"/>
      <c r="S87" s="52">
        <f t="shared" ref="S87:S109" si="10">N87*K87</f>
        <v>0</v>
      </c>
    </row>
    <row r="88" spans="1:19" ht="18" customHeight="1">
      <c r="A88" s="251" t="s">
        <v>154</v>
      </c>
      <c r="B88" s="84">
        <v>3.1099999999999999E-2</v>
      </c>
      <c r="C88" s="176">
        <v>3000</v>
      </c>
      <c r="D88" s="161">
        <v>4626016622294</v>
      </c>
      <c r="E88" s="248"/>
      <c r="F88" s="176">
        <v>4</v>
      </c>
      <c r="G88" s="182" t="s">
        <v>157</v>
      </c>
      <c r="H88" s="163" t="s">
        <v>155</v>
      </c>
      <c r="I88" s="47">
        <f>'Прайс лист '!H88</f>
        <v>1290</v>
      </c>
      <c r="J88" s="47">
        <f>'Прайс лист '!J88</f>
        <v>1860</v>
      </c>
      <c r="K88" s="47">
        <f>'Прайс лист '!K88</f>
        <v>1940</v>
      </c>
      <c r="L88" s="65"/>
      <c r="M88" s="49"/>
      <c r="N88" s="50">
        <f t="shared" ref="N88:N96" si="11">L88*F88+M88</f>
        <v>0</v>
      </c>
      <c r="O88" s="51"/>
      <c r="S88" s="52"/>
    </row>
    <row r="89" spans="1:19" ht="15.75" customHeight="1">
      <c r="A89" s="252"/>
      <c r="B89" s="84">
        <v>3.1099999999999999E-2</v>
      </c>
      <c r="C89" s="176">
        <v>3000</v>
      </c>
      <c r="D89" s="161">
        <v>4626016622300</v>
      </c>
      <c r="E89" s="249"/>
      <c r="F89" s="176">
        <v>4</v>
      </c>
      <c r="G89" s="182" t="s">
        <v>157</v>
      </c>
      <c r="H89" s="163" t="s">
        <v>36</v>
      </c>
      <c r="I89" s="47">
        <f>'Прайс лист '!H89</f>
        <v>1290</v>
      </c>
      <c r="J89" s="47">
        <f>'Прайс лист '!J89</f>
        <v>1860</v>
      </c>
      <c r="K89" s="47">
        <f>'Прайс лист '!K89</f>
        <v>1940</v>
      </c>
      <c r="L89" s="65"/>
      <c r="M89" s="49"/>
      <c r="N89" s="50">
        <f t="shared" si="11"/>
        <v>0</v>
      </c>
      <c r="O89" s="51"/>
      <c r="S89" s="52"/>
    </row>
    <row r="90" spans="1:19" ht="17.25" customHeight="1">
      <c r="A90" s="252"/>
      <c r="B90" s="84">
        <v>3.1099999999999999E-2</v>
      </c>
      <c r="C90" s="176">
        <v>3000</v>
      </c>
      <c r="D90" s="161">
        <v>4626016622317</v>
      </c>
      <c r="E90" s="249"/>
      <c r="F90" s="176">
        <v>4</v>
      </c>
      <c r="G90" s="183" t="s">
        <v>157</v>
      </c>
      <c r="H90" s="163" t="s">
        <v>44</v>
      </c>
      <c r="I90" s="47">
        <f>'Прайс лист '!H90</f>
        <v>1290</v>
      </c>
      <c r="J90" s="47">
        <f>'Прайс лист '!J90</f>
        <v>1860</v>
      </c>
      <c r="K90" s="47">
        <f>'Прайс лист '!K90</f>
        <v>1940</v>
      </c>
      <c r="L90" s="65"/>
      <c r="M90" s="49"/>
      <c r="N90" s="50">
        <f t="shared" si="11"/>
        <v>0</v>
      </c>
      <c r="O90" s="51"/>
      <c r="S90" s="52"/>
    </row>
    <row r="91" spans="1:19" ht="16.5" customHeight="1">
      <c r="A91" s="252"/>
      <c r="B91" s="84">
        <v>3.1099999999999999E-2</v>
      </c>
      <c r="C91" s="188">
        <v>3000</v>
      </c>
      <c r="D91" s="161">
        <v>4626016622447</v>
      </c>
      <c r="E91" s="249"/>
      <c r="F91" s="188">
        <v>4</v>
      </c>
      <c r="G91" s="186" t="s">
        <v>157</v>
      </c>
      <c r="H91" s="163" t="s">
        <v>70</v>
      </c>
      <c r="I91" s="47">
        <f>'Прайс лист '!H91</f>
        <v>1290</v>
      </c>
      <c r="J91" s="47">
        <f>'Прайс лист '!J91</f>
        <v>1860</v>
      </c>
      <c r="K91" s="47">
        <f>'Прайс лист '!K91</f>
        <v>1940</v>
      </c>
      <c r="L91" s="65"/>
      <c r="M91" s="49"/>
      <c r="N91" s="50">
        <f t="shared" si="11"/>
        <v>0</v>
      </c>
      <c r="O91" s="51"/>
      <c r="S91" s="52"/>
    </row>
    <row r="92" spans="1:19" ht="15.75" customHeight="1">
      <c r="A92" s="252"/>
      <c r="B92" s="84">
        <v>3.1099999999999999E-2</v>
      </c>
      <c r="C92" s="188">
        <v>3000</v>
      </c>
      <c r="D92" s="161">
        <v>4626016622478</v>
      </c>
      <c r="E92" s="249"/>
      <c r="F92" s="188">
        <v>4</v>
      </c>
      <c r="G92" s="186" t="s">
        <v>157</v>
      </c>
      <c r="H92" s="163" t="s">
        <v>42</v>
      </c>
      <c r="I92" s="47">
        <f>'Прайс лист '!H92</f>
        <v>1290</v>
      </c>
      <c r="J92" s="47">
        <f>'Прайс лист '!J92</f>
        <v>1860</v>
      </c>
      <c r="K92" s="47">
        <f>'Прайс лист '!K92</f>
        <v>1940</v>
      </c>
      <c r="L92" s="65"/>
      <c r="M92" s="49"/>
      <c r="N92" s="50">
        <f t="shared" si="11"/>
        <v>0</v>
      </c>
      <c r="O92" s="51"/>
      <c r="S92" s="52"/>
    </row>
    <row r="93" spans="1:19" ht="16.5" customHeight="1">
      <c r="A93" s="252"/>
      <c r="B93" s="84">
        <v>3.1099999999999999E-2</v>
      </c>
      <c r="C93" s="188">
        <v>3000</v>
      </c>
      <c r="D93" s="161">
        <v>4626016622485</v>
      </c>
      <c r="E93" s="249"/>
      <c r="F93" s="188">
        <v>4</v>
      </c>
      <c r="G93" s="186" t="s">
        <v>157</v>
      </c>
      <c r="H93" s="163" t="s">
        <v>55</v>
      </c>
      <c r="I93" s="47">
        <f>'Прайс лист '!H93</f>
        <v>1290</v>
      </c>
      <c r="J93" s="47">
        <f>'Прайс лист '!J93</f>
        <v>1860</v>
      </c>
      <c r="K93" s="47">
        <f>'Прайс лист '!K93</f>
        <v>1940</v>
      </c>
      <c r="L93" s="65"/>
      <c r="M93" s="49"/>
      <c r="N93" s="50">
        <f t="shared" si="11"/>
        <v>0</v>
      </c>
      <c r="O93" s="51"/>
      <c r="S93" s="52"/>
    </row>
    <row r="94" spans="1:19" ht="16.5" customHeight="1">
      <c r="A94" s="252"/>
      <c r="B94" s="84">
        <v>3.1099999999999999E-2</v>
      </c>
      <c r="C94" s="188">
        <v>3000</v>
      </c>
      <c r="D94" s="161">
        <v>4626016622454</v>
      </c>
      <c r="E94" s="249"/>
      <c r="F94" s="188">
        <v>4</v>
      </c>
      <c r="G94" s="186" t="s">
        <v>157</v>
      </c>
      <c r="H94" s="163" t="s">
        <v>38</v>
      </c>
      <c r="I94" s="47">
        <f>'Прайс лист '!H94</f>
        <v>1290</v>
      </c>
      <c r="J94" s="47">
        <f>'Прайс лист '!J94</f>
        <v>1860</v>
      </c>
      <c r="K94" s="47">
        <f>'Прайс лист '!K94</f>
        <v>1940</v>
      </c>
      <c r="L94" s="65"/>
      <c r="M94" s="49"/>
      <c r="N94" s="50">
        <f t="shared" si="11"/>
        <v>0</v>
      </c>
      <c r="O94" s="51"/>
      <c r="S94" s="52"/>
    </row>
    <row r="95" spans="1:19" ht="16.5" customHeight="1">
      <c r="A95" s="252"/>
      <c r="B95" s="84">
        <v>3.1099999999999999E-2</v>
      </c>
      <c r="C95" s="188">
        <v>3000</v>
      </c>
      <c r="D95" s="161">
        <v>4626016622461</v>
      </c>
      <c r="E95" s="249"/>
      <c r="F95" s="188">
        <v>4</v>
      </c>
      <c r="G95" s="186" t="s">
        <v>157</v>
      </c>
      <c r="H95" s="163" t="s">
        <v>48</v>
      </c>
      <c r="I95" s="47">
        <f>'Прайс лист '!H95</f>
        <v>1290</v>
      </c>
      <c r="J95" s="47">
        <f>'Прайс лист '!J95</f>
        <v>1860</v>
      </c>
      <c r="K95" s="47">
        <f>'Прайс лист '!K95</f>
        <v>1940</v>
      </c>
      <c r="L95" s="65"/>
      <c r="M95" s="49"/>
      <c r="N95" s="50">
        <f t="shared" si="11"/>
        <v>0</v>
      </c>
      <c r="O95" s="51"/>
      <c r="S95" s="52"/>
    </row>
    <row r="96" spans="1:19" ht="15.75" customHeight="1">
      <c r="A96" s="253"/>
      <c r="B96" s="84">
        <v>3.1099999999999999E-2</v>
      </c>
      <c r="C96" s="188">
        <v>3000</v>
      </c>
      <c r="D96" s="161">
        <v>4626016622492</v>
      </c>
      <c r="E96" s="250"/>
      <c r="F96" s="188">
        <v>4</v>
      </c>
      <c r="G96" s="186" t="s">
        <v>157</v>
      </c>
      <c r="H96" s="163" t="s">
        <v>26</v>
      </c>
      <c r="I96" s="47">
        <f>'Прайс лист '!H96</f>
        <v>1290</v>
      </c>
      <c r="J96" s="47">
        <f>'Прайс лист '!J96</f>
        <v>1860</v>
      </c>
      <c r="K96" s="47">
        <f>'Прайс лист '!K96</f>
        <v>1940</v>
      </c>
      <c r="L96" s="65"/>
      <c r="M96" s="49"/>
      <c r="N96" s="50">
        <f t="shared" si="11"/>
        <v>0</v>
      </c>
      <c r="O96" s="51"/>
      <c r="S96" s="52"/>
    </row>
    <row r="97" spans="1:19" ht="15">
      <c r="A97" s="67"/>
      <c r="B97" s="68"/>
      <c r="C97" s="69"/>
      <c r="D97" s="70"/>
      <c r="E97" s="69"/>
      <c r="F97" s="69"/>
      <c r="G97" s="69"/>
      <c r="H97" s="69"/>
      <c r="I97" s="57"/>
      <c r="J97" s="56"/>
      <c r="K97" s="56"/>
      <c r="L97" s="69"/>
      <c r="M97" s="69"/>
      <c r="N97" s="69"/>
      <c r="O97" s="51"/>
      <c r="S97" s="52"/>
    </row>
    <row r="98" spans="1:19" ht="15">
      <c r="A98" s="211" t="s">
        <v>60</v>
      </c>
      <c r="B98" s="62">
        <v>4.2299999999999997E-2</v>
      </c>
      <c r="C98" s="63">
        <v>4540</v>
      </c>
      <c r="D98" s="64">
        <v>4626016620801</v>
      </c>
      <c r="E98" s="219"/>
      <c r="F98" s="63">
        <v>3</v>
      </c>
      <c r="G98" s="63" t="s">
        <v>59</v>
      </c>
      <c r="H98" s="63" t="s">
        <v>36</v>
      </c>
      <c r="I98" s="47">
        <f>'Прайс лист '!H98</f>
        <v>1779</v>
      </c>
      <c r="J98" s="47">
        <f>'Прайс лист '!J98</f>
        <v>2500</v>
      </c>
      <c r="K98" s="47">
        <f>'Прайс лист '!K98</f>
        <v>2600</v>
      </c>
      <c r="L98" s="88"/>
      <c r="M98" s="49"/>
      <c r="N98" s="50">
        <f>L98*F98+M98</f>
        <v>0</v>
      </c>
      <c r="O98" s="51"/>
      <c r="S98" s="52">
        <f t="shared" si="10"/>
        <v>0</v>
      </c>
    </row>
    <row r="99" spans="1:19" ht="15">
      <c r="A99" s="211"/>
      <c r="B99" s="62">
        <v>4.2299999999999997E-2</v>
      </c>
      <c r="C99" s="63">
        <v>4540</v>
      </c>
      <c r="D99" s="64">
        <v>4626016620825</v>
      </c>
      <c r="E99" s="219"/>
      <c r="F99" s="63">
        <v>3</v>
      </c>
      <c r="G99" s="63" t="s">
        <v>59</v>
      </c>
      <c r="H99" s="63" t="s">
        <v>55</v>
      </c>
      <c r="I99" s="47">
        <f>'Прайс лист '!H99</f>
        <v>1779</v>
      </c>
      <c r="J99" s="47">
        <f>'Прайс лист '!J99</f>
        <v>2500</v>
      </c>
      <c r="K99" s="47">
        <f>'Прайс лист '!K99</f>
        <v>2600</v>
      </c>
      <c r="L99" s="88"/>
      <c r="M99" s="49"/>
      <c r="N99" s="50">
        <f>L99*F99+M99</f>
        <v>0</v>
      </c>
      <c r="O99" s="51"/>
      <c r="S99" s="52">
        <f t="shared" si="10"/>
        <v>0</v>
      </c>
    </row>
    <row r="100" spans="1:19" ht="15">
      <c r="A100" s="211"/>
      <c r="B100" s="62">
        <v>4.2299999999999997E-2</v>
      </c>
      <c r="C100" s="63">
        <v>4540</v>
      </c>
      <c r="D100" s="64">
        <v>4626016620795</v>
      </c>
      <c r="E100" s="219"/>
      <c r="F100" s="63">
        <v>3</v>
      </c>
      <c r="G100" s="63" t="s">
        <v>59</v>
      </c>
      <c r="H100" s="63" t="s">
        <v>34</v>
      </c>
      <c r="I100" s="47">
        <f>'Прайс лист '!H100</f>
        <v>1779</v>
      </c>
      <c r="J100" s="47">
        <f>'Прайс лист '!J100</f>
        <v>2500</v>
      </c>
      <c r="K100" s="47">
        <f>'Прайс лист '!K100</f>
        <v>2600</v>
      </c>
      <c r="L100" s="88"/>
      <c r="M100" s="49"/>
      <c r="N100" s="50">
        <f>L100*F100+M100</f>
        <v>0</v>
      </c>
      <c r="O100" s="51"/>
      <c r="S100" s="52">
        <f t="shared" si="10"/>
        <v>0</v>
      </c>
    </row>
    <row r="101" spans="1:19" ht="15">
      <c r="A101" s="67"/>
      <c r="B101" s="68"/>
      <c r="C101" s="69"/>
      <c r="D101" s="70"/>
      <c r="E101" s="69"/>
      <c r="F101" s="69"/>
      <c r="G101" s="69"/>
      <c r="H101" s="69"/>
      <c r="I101" s="57"/>
      <c r="J101" s="56"/>
      <c r="K101" s="56"/>
      <c r="L101" s="69"/>
      <c r="M101" s="69"/>
      <c r="N101" s="69"/>
      <c r="O101" s="51"/>
      <c r="S101" s="52">
        <f t="shared" si="10"/>
        <v>0</v>
      </c>
    </row>
    <row r="102" spans="1:19" ht="15.75" customHeight="1">
      <c r="A102" s="211" t="s">
        <v>61</v>
      </c>
      <c r="B102" s="62">
        <v>2.64E-2</v>
      </c>
      <c r="C102" s="63">
        <v>1000</v>
      </c>
      <c r="D102" s="64">
        <v>4626016620009</v>
      </c>
      <c r="E102" s="219"/>
      <c r="F102" s="63">
        <v>5</v>
      </c>
      <c r="G102" s="63" t="s">
        <v>62</v>
      </c>
      <c r="H102" s="63" t="s">
        <v>40</v>
      </c>
      <c r="I102" s="47">
        <f>'Прайс лист '!H102</f>
        <v>473</v>
      </c>
      <c r="J102" s="47">
        <f>'Прайс лист '!J102</f>
        <v>670</v>
      </c>
      <c r="K102" s="47">
        <f>'Прайс лист '!K102</f>
        <v>700</v>
      </c>
      <c r="L102" s="66"/>
      <c r="M102" s="49"/>
      <c r="N102" s="50">
        <f>L102*F102+M102</f>
        <v>0</v>
      </c>
      <c r="O102" s="51"/>
      <c r="S102" s="52">
        <f t="shared" si="10"/>
        <v>0</v>
      </c>
    </row>
    <row r="103" spans="1:19" ht="15">
      <c r="A103" s="211"/>
      <c r="B103" s="62">
        <v>2.64E-2</v>
      </c>
      <c r="C103" s="63">
        <v>1000</v>
      </c>
      <c r="D103" s="64">
        <v>4626016620085</v>
      </c>
      <c r="E103" s="219"/>
      <c r="F103" s="63">
        <v>5</v>
      </c>
      <c r="G103" s="63" t="s">
        <v>62</v>
      </c>
      <c r="H103" s="63" t="s">
        <v>36</v>
      </c>
      <c r="I103" s="47">
        <f>'Прайс лист '!H103</f>
        <v>473</v>
      </c>
      <c r="J103" s="47">
        <f>'Прайс лист '!J103</f>
        <v>670</v>
      </c>
      <c r="K103" s="47">
        <f>'Прайс лист '!K103</f>
        <v>700</v>
      </c>
      <c r="L103" s="66"/>
      <c r="M103" s="49"/>
      <c r="N103" s="50">
        <f>L103*F103+M103</f>
        <v>0</v>
      </c>
      <c r="O103" s="51"/>
      <c r="S103" s="52">
        <f t="shared" si="10"/>
        <v>0</v>
      </c>
    </row>
    <row r="104" spans="1:19" ht="15">
      <c r="A104" s="211"/>
      <c r="B104" s="62">
        <v>2.64E-2</v>
      </c>
      <c r="C104" s="63">
        <v>1000</v>
      </c>
      <c r="D104" s="64">
        <v>4626016620061</v>
      </c>
      <c r="E104" s="219"/>
      <c r="F104" s="63">
        <v>5</v>
      </c>
      <c r="G104" s="63" t="s">
        <v>62</v>
      </c>
      <c r="H104" s="63" t="s">
        <v>44</v>
      </c>
      <c r="I104" s="47">
        <f>'Прайс лист '!H104</f>
        <v>473</v>
      </c>
      <c r="J104" s="47">
        <f>'Прайс лист '!J104</f>
        <v>670</v>
      </c>
      <c r="K104" s="47">
        <f>'Прайс лист '!K104</f>
        <v>700</v>
      </c>
      <c r="L104" s="66"/>
      <c r="M104" s="49"/>
      <c r="N104" s="50">
        <f>L104*F104+M104</f>
        <v>0</v>
      </c>
      <c r="O104" s="51"/>
      <c r="S104" s="52">
        <f t="shared" si="10"/>
        <v>0</v>
      </c>
    </row>
    <row r="105" spans="1:19" ht="15">
      <c r="A105" s="211"/>
      <c r="B105" s="62">
        <v>2.64E-2</v>
      </c>
      <c r="C105" s="63">
        <v>1000</v>
      </c>
      <c r="D105" s="64">
        <v>4626016620047</v>
      </c>
      <c r="E105" s="219"/>
      <c r="F105" s="63">
        <v>5</v>
      </c>
      <c r="G105" s="63" t="s">
        <v>62</v>
      </c>
      <c r="H105" s="63" t="s">
        <v>55</v>
      </c>
      <c r="I105" s="47">
        <f>'Прайс лист '!H105</f>
        <v>473</v>
      </c>
      <c r="J105" s="47">
        <f>'Прайс лист '!J105</f>
        <v>670</v>
      </c>
      <c r="K105" s="47">
        <f>'Прайс лист '!K105</f>
        <v>700</v>
      </c>
      <c r="L105" s="66"/>
      <c r="M105" s="49"/>
      <c r="N105" s="50">
        <f>L105*F105+M105</f>
        <v>0</v>
      </c>
      <c r="O105" s="51"/>
      <c r="S105" s="52">
        <f t="shared" si="10"/>
        <v>0</v>
      </c>
    </row>
    <row r="106" spans="1:19" ht="15">
      <c r="A106" s="211"/>
      <c r="B106" s="62">
        <v>2.64E-2</v>
      </c>
      <c r="C106" s="63">
        <v>1000</v>
      </c>
      <c r="D106" s="64">
        <v>4626016620016</v>
      </c>
      <c r="E106" s="219"/>
      <c r="F106" s="63">
        <v>5</v>
      </c>
      <c r="G106" s="63" t="s">
        <v>62</v>
      </c>
      <c r="H106" s="63" t="s">
        <v>34</v>
      </c>
      <c r="I106" s="47">
        <f>'Прайс лист '!H106</f>
        <v>473</v>
      </c>
      <c r="J106" s="47">
        <f>'Прайс лист '!J106</f>
        <v>670</v>
      </c>
      <c r="K106" s="47">
        <f>'Прайс лист '!K106</f>
        <v>700</v>
      </c>
      <c r="L106" s="66"/>
      <c r="M106" s="49"/>
      <c r="N106" s="50">
        <f>L106*F106+M106</f>
        <v>0</v>
      </c>
      <c r="O106" s="51"/>
      <c r="S106" s="52">
        <f t="shared" si="10"/>
        <v>0</v>
      </c>
    </row>
    <row r="107" spans="1:19" ht="15">
      <c r="A107" s="67"/>
      <c r="B107" s="68"/>
      <c r="C107" s="69"/>
      <c r="D107" s="70"/>
      <c r="E107" s="69"/>
      <c r="F107" s="69"/>
      <c r="G107" s="69"/>
      <c r="H107" s="69"/>
      <c r="I107" s="57"/>
      <c r="J107" s="56"/>
      <c r="K107" s="56"/>
      <c r="L107" s="69"/>
      <c r="M107" s="69"/>
      <c r="N107" s="69"/>
      <c r="O107" s="51"/>
      <c r="S107" s="52">
        <f t="shared" si="10"/>
        <v>0</v>
      </c>
    </row>
    <row r="108" spans="1:19" ht="32.25" customHeight="1">
      <c r="A108" s="211" t="s">
        <v>63</v>
      </c>
      <c r="B108" s="62">
        <v>6.8999999999999999E-3</v>
      </c>
      <c r="C108" s="63">
        <v>200</v>
      </c>
      <c r="D108" s="64">
        <v>4626016621020</v>
      </c>
      <c r="E108" s="219"/>
      <c r="F108" s="63">
        <v>6</v>
      </c>
      <c r="G108" s="63" t="s">
        <v>64</v>
      </c>
      <c r="H108" s="63" t="s">
        <v>57</v>
      </c>
      <c r="I108" s="47">
        <f>'Прайс лист '!H108</f>
        <v>616</v>
      </c>
      <c r="J108" s="47">
        <f>'Прайс лист '!J108</f>
        <v>870</v>
      </c>
      <c r="K108" s="47">
        <f>'Прайс лист '!K108</f>
        <v>900</v>
      </c>
      <c r="L108" s="66"/>
      <c r="M108" s="49"/>
      <c r="N108" s="50">
        <f>L108*F108+M108</f>
        <v>0</v>
      </c>
      <c r="O108" s="51"/>
      <c r="S108" s="52">
        <f t="shared" si="10"/>
        <v>0</v>
      </c>
    </row>
    <row r="109" spans="1:19" ht="33" customHeight="1">
      <c r="A109" s="211"/>
      <c r="B109" s="62">
        <v>6.8999999999999999E-3</v>
      </c>
      <c r="C109" s="63">
        <v>200</v>
      </c>
      <c r="D109" s="64">
        <v>4626016621013</v>
      </c>
      <c r="E109" s="219"/>
      <c r="F109" s="63">
        <v>6</v>
      </c>
      <c r="G109" s="63" t="s">
        <v>64</v>
      </c>
      <c r="H109" s="63" t="s">
        <v>65</v>
      </c>
      <c r="I109" s="47">
        <f>'Прайс лист '!H109</f>
        <v>616</v>
      </c>
      <c r="J109" s="47">
        <f>'Прайс лист '!J109</f>
        <v>870</v>
      </c>
      <c r="K109" s="47">
        <f>'Прайс лист '!K109</f>
        <v>900</v>
      </c>
      <c r="L109" s="66"/>
      <c r="M109" s="49"/>
      <c r="N109" s="50">
        <f>L109*F109+M109</f>
        <v>0</v>
      </c>
      <c r="O109" s="51"/>
      <c r="S109" s="52">
        <f t="shared" si="10"/>
        <v>0</v>
      </c>
    </row>
    <row r="110" spans="1:19" ht="16.5" customHeight="1">
      <c r="A110" s="67"/>
      <c r="B110" s="68"/>
      <c r="C110" s="69"/>
      <c r="D110" s="70"/>
      <c r="E110" s="69"/>
      <c r="F110" s="69"/>
      <c r="G110" s="69"/>
      <c r="H110" s="69"/>
      <c r="I110" s="57"/>
      <c r="J110" s="56"/>
      <c r="K110" s="56"/>
      <c r="L110" s="69"/>
      <c r="M110" s="69"/>
      <c r="N110" s="69"/>
      <c r="O110" s="51"/>
      <c r="S110" s="52"/>
    </row>
    <row r="111" spans="1:19" ht="33" customHeight="1">
      <c r="A111" s="254" t="s">
        <v>156</v>
      </c>
      <c r="B111" s="44">
        <v>5.1999999999999998E-3</v>
      </c>
      <c r="C111" s="45">
        <v>500</v>
      </c>
      <c r="D111" s="172">
        <v>4626016621754</v>
      </c>
      <c r="E111" s="219"/>
      <c r="F111" s="63">
        <v>6</v>
      </c>
      <c r="G111" s="45" t="s">
        <v>66</v>
      </c>
      <c r="H111" s="63" t="s">
        <v>57</v>
      </c>
      <c r="I111" s="47">
        <f>'Прайс лист '!H111</f>
        <v>821</v>
      </c>
      <c r="J111" s="47">
        <v>1000</v>
      </c>
      <c r="K111" s="47">
        <v>1200</v>
      </c>
      <c r="L111" s="66"/>
      <c r="M111" s="49"/>
      <c r="N111" s="50">
        <f>L111*F111+M111</f>
        <v>0</v>
      </c>
      <c r="O111" s="51"/>
      <c r="S111" s="52"/>
    </row>
    <row r="112" spans="1:19" ht="33" customHeight="1">
      <c r="A112" s="254"/>
      <c r="B112" s="44">
        <v>5.1999999999999998E-3</v>
      </c>
      <c r="C112" s="45">
        <v>500</v>
      </c>
      <c r="D112" s="172">
        <v>4626016621921</v>
      </c>
      <c r="E112" s="219"/>
      <c r="F112" s="63">
        <v>6</v>
      </c>
      <c r="G112" s="45" t="s">
        <v>66</v>
      </c>
      <c r="H112" s="63" t="s">
        <v>65</v>
      </c>
      <c r="I112" s="47">
        <f>'Прайс лист '!H112</f>
        <v>821</v>
      </c>
      <c r="J112" s="47">
        <v>1000</v>
      </c>
      <c r="K112" s="47">
        <v>1200</v>
      </c>
      <c r="L112" s="66"/>
      <c r="M112" s="49"/>
      <c r="N112" s="50">
        <f>L112*F112+M112</f>
        <v>0</v>
      </c>
      <c r="O112" s="51"/>
      <c r="S112" s="52"/>
    </row>
    <row r="113" spans="1:19" ht="15">
      <c r="A113" s="67"/>
      <c r="B113" s="68"/>
      <c r="C113" s="69"/>
      <c r="D113" s="70"/>
      <c r="E113" s="69"/>
      <c r="F113" s="69"/>
      <c r="G113" s="69"/>
      <c r="H113" s="69"/>
      <c r="I113" s="57"/>
      <c r="J113" s="56"/>
      <c r="K113" s="56"/>
      <c r="L113" s="69"/>
      <c r="M113" s="69"/>
      <c r="N113" s="69"/>
      <c r="O113" s="51"/>
      <c r="S113" s="52">
        <f t="shared" ref="S113:S147" si="12">N113*K113</f>
        <v>0</v>
      </c>
    </row>
    <row r="114" spans="1:19" ht="15.75" customHeight="1">
      <c r="A114" s="211" t="s">
        <v>67</v>
      </c>
      <c r="B114" s="44">
        <v>5.1999999999999998E-3</v>
      </c>
      <c r="C114" s="45">
        <v>500</v>
      </c>
      <c r="D114" s="46">
        <v>4626016621075</v>
      </c>
      <c r="E114" s="212"/>
      <c r="F114" s="45">
        <v>6</v>
      </c>
      <c r="G114" s="45" t="s">
        <v>66</v>
      </c>
      <c r="H114" s="45" t="s">
        <v>68</v>
      </c>
      <c r="I114" s="47">
        <f>'Прайс лист '!H114</f>
        <v>528</v>
      </c>
      <c r="J114" s="47">
        <f>'Прайс лист '!J114</f>
        <v>689</v>
      </c>
      <c r="K114" s="47">
        <f>'Прайс лист '!K114</f>
        <v>765</v>
      </c>
      <c r="L114" s="80"/>
      <c r="M114" s="49"/>
      <c r="N114" s="50">
        <f>L114*F114+M114</f>
        <v>0</v>
      </c>
      <c r="O114" s="51"/>
      <c r="S114" s="52">
        <f t="shared" si="12"/>
        <v>0</v>
      </c>
    </row>
    <row r="115" spans="1:19" ht="15">
      <c r="A115" s="211"/>
      <c r="B115" s="44">
        <v>5.1999999999999998E-3</v>
      </c>
      <c r="C115" s="45">
        <v>500</v>
      </c>
      <c r="D115" s="46">
        <v>4626016621365</v>
      </c>
      <c r="E115" s="212"/>
      <c r="F115" s="45">
        <v>6</v>
      </c>
      <c r="G115" s="45" t="s">
        <v>66</v>
      </c>
      <c r="H115" s="45" t="s">
        <v>69</v>
      </c>
      <c r="I115" s="47">
        <f>'Прайс лист '!H115</f>
        <v>528</v>
      </c>
      <c r="J115" s="47">
        <f>'Прайс лист '!J115</f>
        <v>689</v>
      </c>
      <c r="K115" s="47">
        <f>'Прайс лист '!K115</f>
        <v>765</v>
      </c>
      <c r="L115" s="80"/>
      <c r="M115" s="49"/>
      <c r="N115" s="50">
        <f>L115*F115+M115</f>
        <v>0</v>
      </c>
      <c r="O115" s="51"/>
      <c r="S115" s="52">
        <f t="shared" si="12"/>
        <v>0</v>
      </c>
    </row>
    <row r="116" spans="1:19" ht="15">
      <c r="A116" s="211"/>
      <c r="B116" s="44">
        <v>5.1999999999999998E-3</v>
      </c>
      <c r="C116" s="45">
        <v>500</v>
      </c>
      <c r="D116" s="46">
        <v>4626016621358</v>
      </c>
      <c r="E116" s="212"/>
      <c r="F116" s="45">
        <v>6</v>
      </c>
      <c r="G116" s="45" t="s">
        <v>66</v>
      </c>
      <c r="H116" s="45" t="s">
        <v>70</v>
      </c>
      <c r="I116" s="47">
        <f>'Прайс лист '!H116</f>
        <v>528</v>
      </c>
      <c r="J116" s="47">
        <f>'Прайс лист '!J116</f>
        <v>689</v>
      </c>
      <c r="K116" s="47">
        <f>'Прайс лист '!K116</f>
        <v>765</v>
      </c>
      <c r="L116" s="80"/>
      <c r="M116" s="49"/>
      <c r="N116" s="50">
        <f>L116*F116+M116</f>
        <v>0</v>
      </c>
      <c r="O116" s="51"/>
      <c r="S116" s="52">
        <f t="shared" si="12"/>
        <v>0</v>
      </c>
    </row>
    <row r="117" spans="1:19" ht="15">
      <c r="A117" s="211"/>
      <c r="B117" s="44">
        <v>5.1999999999999998E-3</v>
      </c>
      <c r="C117" s="45">
        <v>500</v>
      </c>
      <c r="D117" s="46">
        <v>4626016621068</v>
      </c>
      <c r="E117" s="212"/>
      <c r="F117" s="45">
        <v>6</v>
      </c>
      <c r="G117" s="45" t="s">
        <v>66</v>
      </c>
      <c r="H117" s="45" t="s">
        <v>71</v>
      </c>
      <c r="I117" s="47">
        <f>'Прайс лист '!H117</f>
        <v>528</v>
      </c>
      <c r="J117" s="47">
        <f>'Прайс лист '!J117</f>
        <v>689</v>
      </c>
      <c r="K117" s="47">
        <f>'Прайс лист '!K117</f>
        <v>765</v>
      </c>
      <c r="L117" s="80"/>
      <c r="M117" s="49"/>
      <c r="N117" s="50">
        <f>L117*F117+M117</f>
        <v>0</v>
      </c>
      <c r="O117" s="51"/>
      <c r="S117" s="52">
        <f t="shared" si="12"/>
        <v>0</v>
      </c>
    </row>
    <row r="118" spans="1:19" ht="15">
      <c r="A118" s="67"/>
      <c r="B118" s="68"/>
      <c r="C118" s="69"/>
      <c r="D118" s="70"/>
      <c r="E118" s="69"/>
      <c r="F118" s="69"/>
      <c r="G118" s="69"/>
      <c r="H118" s="69"/>
      <c r="I118" s="57"/>
      <c r="J118" s="56"/>
      <c r="K118" s="56"/>
      <c r="L118" s="69"/>
      <c r="M118" s="69"/>
      <c r="N118" s="69"/>
      <c r="O118" s="51"/>
      <c r="S118" s="52">
        <f t="shared" si="12"/>
        <v>0</v>
      </c>
    </row>
    <row r="119" spans="1:19" ht="17.25" customHeight="1">
      <c r="A119" s="251" t="s">
        <v>164</v>
      </c>
      <c r="B119" s="62">
        <v>0.03</v>
      </c>
      <c r="C119" s="63">
        <v>600</v>
      </c>
      <c r="D119" s="64">
        <v>4626016620252</v>
      </c>
      <c r="E119" s="248"/>
      <c r="F119" s="63">
        <v>6</v>
      </c>
      <c r="G119" s="63" t="s">
        <v>72</v>
      </c>
      <c r="H119" s="63" t="s">
        <v>73</v>
      </c>
      <c r="I119" s="47">
        <f>'Прайс лист '!H119</f>
        <v>377</v>
      </c>
      <c r="J119" s="47">
        <f>'Прайс лист '!J119</f>
        <v>500</v>
      </c>
      <c r="K119" s="47">
        <f>'Прайс лист '!K119</f>
        <v>550</v>
      </c>
      <c r="L119" s="66"/>
      <c r="M119" s="49"/>
      <c r="N119" s="50">
        <f>L119*F119+M119</f>
        <v>0</v>
      </c>
      <c r="O119" s="51"/>
      <c r="S119" s="52">
        <f t="shared" si="12"/>
        <v>0</v>
      </c>
    </row>
    <row r="120" spans="1:19" ht="17.25" customHeight="1">
      <c r="A120" s="252"/>
      <c r="B120" s="62">
        <v>0.03</v>
      </c>
      <c r="C120" s="63">
        <v>600</v>
      </c>
      <c r="D120" s="64">
        <v>4626016620245</v>
      </c>
      <c r="E120" s="249"/>
      <c r="F120" s="63">
        <v>6</v>
      </c>
      <c r="G120" s="63" t="s">
        <v>72</v>
      </c>
      <c r="H120" s="63" t="s">
        <v>74</v>
      </c>
      <c r="I120" s="47">
        <f>'Прайс лист '!H120</f>
        <v>377</v>
      </c>
      <c r="J120" s="47">
        <f>'Прайс лист '!J120</f>
        <v>500</v>
      </c>
      <c r="K120" s="47">
        <f>'Прайс лист '!K120</f>
        <v>550</v>
      </c>
      <c r="L120" s="66"/>
      <c r="M120" s="49"/>
      <c r="N120" s="50">
        <f>L120*F120+M120</f>
        <v>0</v>
      </c>
      <c r="O120" s="51"/>
      <c r="S120" s="52">
        <f t="shared" si="12"/>
        <v>0</v>
      </c>
    </row>
    <row r="121" spans="1:19" ht="18" customHeight="1">
      <c r="A121" s="252"/>
      <c r="B121" s="62">
        <v>0.03</v>
      </c>
      <c r="C121" s="181">
        <v>600</v>
      </c>
      <c r="D121" s="64">
        <v>4626016622362</v>
      </c>
      <c r="E121" s="249"/>
      <c r="F121" s="181">
        <v>6</v>
      </c>
      <c r="G121" s="180" t="s">
        <v>142</v>
      </c>
      <c r="H121" s="181" t="s">
        <v>57</v>
      </c>
      <c r="I121" s="47">
        <f>'Прайс лист '!H121</f>
        <v>377</v>
      </c>
      <c r="J121" s="47">
        <f>'Прайс лист '!J121</f>
        <v>500</v>
      </c>
      <c r="K121" s="47">
        <f>'Прайс лист '!K121</f>
        <v>550</v>
      </c>
      <c r="L121" s="66"/>
      <c r="M121" s="49"/>
      <c r="N121" s="50">
        <f>L121*F121+M121</f>
        <v>0</v>
      </c>
      <c r="O121" s="51"/>
      <c r="S121" s="52"/>
    </row>
    <row r="122" spans="1:19" ht="17.25" customHeight="1">
      <c r="A122" s="253"/>
      <c r="B122" s="62">
        <v>0.03</v>
      </c>
      <c r="C122" s="181">
        <v>600</v>
      </c>
      <c r="D122" s="64">
        <v>4626016622386</v>
      </c>
      <c r="E122" s="250"/>
      <c r="F122" s="181">
        <v>6</v>
      </c>
      <c r="G122" s="180" t="s">
        <v>142</v>
      </c>
      <c r="H122" s="181" t="s">
        <v>36</v>
      </c>
      <c r="I122" s="47">
        <f>'Прайс лист '!H122</f>
        <v>377</v>
      </c>
      <c r="J122" s="47">
        <f>'Прайс лист '!J122</f>
        <v>500</v>
      </c>
      <c r="K122" s="47">
        <f>'Прайс лист '!K122</f>
        <v>550</v>
      </c>
      <c r="L122" s="66"/>
      <c r="M122" s="49"/>
      <c r="N122" s="50">
        <f>L122*F122+M122</f>
        <v>0</v>
      </c>
      <c r="O122" s="51"/>
      <c r="S122" s="52"/>
    </row>
    <row r="123" spans="1:19" ht="15">
      <c r="A123" s="67"/>
      <c r="B123" s="68"/>
      <c r="C123" s="69"/>
      <c r="D123" s="70"/>
      <c r="E123" s="69"/>
      <c r="F123" s="69"/>
      <c r="G123" s="69"/>
      <c r="H123" s="69"/>
      <c r="I123" s="57"/>
      <c r="J123" s="56"/>
      <c r="K123" s="56"/>
      <c r="L123" s="69"/>
      <c r="M123" s="69"/>
      <c r="N123" s="69"/>
      <c r="O123" s="51"/>
      <c r="S123" s="52">
        <f t="shared" si="12"/>
        <v>0</v>
      </c>
    </row>
    <row r="124" spans="1:19" ht="22.5" customHeight="1">
      <c r="A124" s="251" t="s">
        <v>165</v>
      </c>
      <c r="B124" s="62">
        <v>0.03</v>
      </c>
      <c r="C124" s="63">
        <v>600</v>
      </c>
      <c r="D124" s="64">
        <v>4626016620092</v>
      </c>
      <c r="E124" s="248"/>
      <c r="F124" s="63">
        <v>6</v>
      </c>
      <c r="G124" s="63" t="s">
        <v>72</v>
      </c>
      <c r="H124" s="63" t="s">
        <v>75</v>
      </c>
      <c r="I124" s="47">
        <f>'Прайс лист '!H124</f>
        <v>377</v>
      </c>
      <c r="J124" s="47">
        <f>'Прайс лист '!J124</f>
        <v>500</v>
      </c>
      <c r="K124" s="47">
        <f>'Прайс лист '!K124</f>
        <v>550</v>
      </c>
      <c r="L124" s="66"/>
      <c r="M124" s="49"/>
      <c r="N124" s="50">
        <f>L124*F124+M124</f>
        <v>0</v>
      </c>
      <c r="O124" s="51"/>
      <c r="S124" s="52">
        <f t="shared" si="12"/>
        <v>0</v>
      </c>
    </row>
    <row r="125" spans="1:19" ht="24" customHeight="1">
      <c r="A125" s="252"/>
      <c r="B125" s="62">
        <v>0.03</v>
      </c>
      <c r="C125" s="63">
        <v>600</v>
      </c>
      <c r="D125" s="64">
        <v>4626016620238</v>
      </c>
      <c r="E125" s="249"/>
      <c r="F125" s="63">
        <v>6</v>
      </c>
      <c r="G125" s="63" t="s">
        <v>72</v>
      </c>
      <c r="H125" s="63" t="s">
        <v>76</v>
      </c>
      <c r="I125" s="47">
        <f>'Прайс лист '!H125</f>
        <v>377</v>
      </c>
      <c r="J125" s="47">
        <f>'Прайс лист '!J125</f>
        <v>500</v>
      </c>
      <c r="K125" s="47">
        <f>'Прайс лист '!K125</f>
        <v>550</v>
      </c>
      <c r="L125" s="66"/>
      <c r="M125" s="49"/>
      <c r="N125" s="50">
        <f>L125*F125+M125</f>
        <v>0</v>
      </c>
      <c r="O125" s="51"/>
      <c r="S125" s="52">
        <f t="shared" si="12"/>
        <v>0</v>
      </c>
    </row>
    <row r="126" spans="1:19" ht="21.75" customHeight="1">
      <c r="A126" s="253"/>
      <c r="B126" s="62">
        <v>0.03</v>
      </c>
      <c r="C126" s="181">
        <v>600</v>
      </c>
      <c r="D126" s="64">
        <v>4626016622348</v>
      </c>
      <c r="E126" s="250"/>
      <c r="F126" s="181">
        <v>6</v>
      </c>
      <c r="G126" s="180" t="s">
        <v>142</v>
      </c>
      <c r="H126" s="181" t="s">
        <v>70</v>
      </c>
      <c r="I126" s="47">
        <f>'Прайс лист '!H126</f>
        <v>377</v>
      </c>
      <c r="J126" s="47">
        <f>'Прайс лист '!J126</f>
        <v>500</v>
      </c>
      <c r="K126" s="47">
        <f>'Прайс лист '!K126</f>
        <v>550</v>
      </c>
      <c r="L126" s="66"/>
      <c r="M126" s="49"/>
      <c r="N126" s="50">
        <f>L126*F126+M126</f>
        <v>0</v>
      </c>
      <c r="O126" s="51"/>
      <c r="S126" s="52"/>
    </row>
    <row r="127" spans="1:19" ht="15">
      <c r="A127" s="67"/>
      <c r="B127" s="68"/>
      <c r="C127" s="69"/>
      <c r="D127" s="70"/>
      <c r="E127" s="69"/>
      <c r="F127" s="69"/>
      <c r="G127" s="69"/>
      <c r="H127" s="69"/>
      <c r="I127" s="57"/>
      <c r="J127" s="56"/>
      <c r="K127" s="56"/>
      <c r="L127" s="69"/>
      <c r="M127" s="69"/>
      <c r="N127" s="69"/>
      <c r="O127" s="51"/>
      <c r="S127" s="52">
        <f t="shared" si="12"/>
        <v>0</v>
      </c>
    </row>
    <row r="128" spans="1:19" ht="15">
      <c r="A128" s="237" t="s">
        <v>77</v>
      </c>
      <c r="B128" s="44">
        <v>6.8999999999999999E-3</v>
      </c>
      <c r="C128" s="45">
        <v>220</v>
      </c>
      <c r="D128" s="46">
        <v>4626016620566</v>
      </c>
      <c r="E128" s="212"/>
      <c r="F128" s="45">
        <v>6</v>
      </c>
      <c r="G128" s="75" t="s">
        <v>64</v>
      </c>
      <c r="H128" s="45" t="s">
        <v>78</v>
      </c>
      <c r="I128" s="47">
        <f>'Прайс лист '!H128</f>
        <v>464</v>
      </c>
      <c r="J128" s="47">
        <f>'Прайс лист '!J128</f>
        <v>644</v>
      </c>
      <c r="K128" s="47">
        <f>'Прайс лист '!K128</f>
        <v>678</v>
      </c>
      <c r="L128" s="80"/>
      <c r="M128" s="49"/>
      <c r="N128" s="50">
        <f>L128*F128+M128</f>
        <v>0</v>
      </c>
      <c r="O128" s="51"/>
      <c r="S128" s="52">
        <f t="shared" si="12"/>
        <v>0</v>
      </c>
    </row>
    <row r="129" spans="1:19" ht="15">
      <c r="A129" s="237"/>
      <c r="B129" s="44">
        <v>6.8999999999999999E-3</v>
      </c>
      <c r="C129" s="45">
        <v>220</v>
      </c>
      <c r="D129" s="46">
        <v>4626016620573</v>
      </c>
      <c r="E129" s="212"/>
      <c r="F129" s="45">
        <v>6</v>
      </c>
      <c r="G129" s="75" t="s">
        <v>64</v>
      </c>
      <c r="H129" s="45" t="s">
        <v>57</v>
      </c>
      <c r="I129" s="47">
        <f>'Прайс лист '!H129</f>
        <v>464</v>
      </c>
      <c r="J129" s="47">
        <f>'Прайс лист '!J129</f>
        <v>644</v>
      </c>
      <c r="K129" s="47">
        <f>'Прайс лист '!K129</f>
        <v>678</v>
      </c>
      <c r="L129" s="80"/>
      <c r="M129" s="49"/>
      <c r="N129" s="50">
        <f>L129*F129+M129</f>
        <v>0</v>
      </c>
      <c r="O129" s="51"/>
      <c r="S129" s="52">
        <f t="shared" si="12"/>
        <v>0</v>
      </c>
    </row>
    <row r="130" spans="1:19" ht="15">
      <c r="A130" s="237"/>
      <c r="B130" s="44">
        <v>6.8999999999999999E-3</v>
      </c>
      <c r="C130" s="45">
        <v>220</v>
      </c>
      <c r="D130" s="46">
        <v>4626016620559</v>
      </c>
      <c r="E130" s="212"/>
      <c r="F130" s="45">
        <v>6</v>
      </c>
      <c r="G130" s="75" t="s">
        <v>64</v>
      </c>
      <c r="H130" s="45" t="s">
        <v>79</v>
      </c>
      <c r="I130" s="47">
        <f>'Прайс лист '!H130</f>
        <v>464</v>
      </c>
      <c r="J130" s="47">
        <f>'Прайс лист '!J130</f>
        <v>644</v>
      </c>
      <c r="K130" s="47">
        <f>'Прайс лист '!K130</f>
        <v>678</v>
      </c>
      <c r="L130" s="80"/>
      <c r="M130" s="49"/>
      <c r="N130" s="50">
        <f>L130*F130+M130</f>
        <v>0</v>
      </c>
      <c r="O130" s="51"/>
      <c r="S130" s="52">
        <f t="shared" si="12"/>
        <v>0</v>
      </c>
    </row>
    <row r="131" spans="1:19" ht="15.75">
      <c r="A131" s="53"/>
      <c r="B131" s="92"/>
      <c r="C131" s="54"/>
      <c r="D131" s="55"/>
      <c r="E131" s="54"/>
      <c r="F131" s="54"/>
      <c r="G131" s="54"/>
      <c r="H131" s="54"/>
      <c r="I131" s="57"/>
      <c r="J131" s="54"/>
      <c r="K131" s="56"/>
      <c r="L131" s="93"/>
      <c r="M131" s="93"/>
      <c r="N131" s="59"/>
      <c r="O131" s="51"/>
      <c r="S131" s="52">
        <f t="shared" si="12"/>
        <v>0</v>
      </c>
    </row>
    <row r="132" spans="1:19" ht="15">
      <c r="A132" s="237" t="s">
        <v>80</v>
      </c>
      <c r="B132" s="44">
        <v>6.8999999999999999E-3</v>
      </c>
      <c r="C132" s="45">
        <v>220</v>
      </c>
      <c r="D132" s="46">
        <v>4626016620696</v>
      </c>
      <c r="E132" s="212"/>
      <c r="F132" s="45">
        <v>6</v>
      </c>
      <c r="G132" s="75" t="s">
        <v>64</v>
      </c>
      <c r="H132" s="45" t="s">
        <v>78</v>
      </c>
      <c r="I132" s="47">
        <f>'Прайс лист '!H132</f>
        <v>438</v>
      </c>
      <c r="J132" s="47">
        <f>'Прайс лист '!J132</f>
        <v>610</v>
      </c>
      <c r="K132" s="47">
        <f>'Прайс лист '!K132</f>
        <v>640</v>
      </c>
      <c r="L132" s="80"/>
      <c r="M132" s="49"/>
      <c r="N132" s="50">
        <f>L132*F132+M132</f>
        <v>0</v>
      </c>
      <c r="O132" s="51"/>
      <c r="S132" s="52">
        <f t="shared" si="12"/>
        <v>0</v>
      </c>
    </row>
    <row r="133" spans="1:19" ht="15">
      <c r="A133" s="237"/>
      <c r="B133" s="44">
        <v>6.8999999999999999E-3</v>
      </c>
      <c r="C133" s="45">
        <v>220</v>
      </c>
      <c r="D133" s="46">
        <v>4626016620610</v>
      </c>
      <c r="E133" s="212"/>
      <c r="F133" s="45">
        <v>6</v>
      </c>
      <c r="G133" s="75" t="s">
        <v>64</v>
      </c>
      <c r="H133" s="45" t="s">
        <v>81</v>
      </c>
      <c r="I133" s="47">
        <f>'Прайс лист '!H133</f>
        <v>438</v>
      </c>
      <c r="J133" s="47">
        <f>'Прайс лист '!J133</f>
        <v>610</v>
      </c>
      <c r="K133" s="47">
        <f>'Прайс лист '!K133</f>
        <v>640</v>
      </c>
      <c r="L133" s="80"/>
      <c r="M133" s="49"/>
      <c r="N133" s="50">
        <f>L133*F133+M133</f>
        <v>0</v>
      </c>
      <c r="O133" s="51"/>
      <c r="S133" s="52">
        <f t="shared" si="12"/>
        <v>0</v>
      </c>
    </row>
    <row r="134" spans="1:19" ht="15">
      <c r="A134" s="237"/>
      <c r="B134" s="44">
        <v>6.8999999999999999E-3</v>
      </c>
      <c r="C134" s="45">
        <v>220</v>
      </c>
      <c r="D134" s="46">
        <v>4626016621198</v>
      </c>
      <c r="E134" s="212"/>
      <c r="F134" s="45">
        <v>6</v>
      </c>
      <c r="G134" s="75" t="s">
        <v>64</v>
      </c>
      <c r="H134" s="45" t="s">
        <v>82</v>
      </c>
      <c r="I134" s="47">
        <f>'Прайс лист '!H134</f>
        <v>438</v>
      </c>
      <c r="J134" s="47">
        <f>'Прайс лист '!J134</f>
        <v>610</v>
      </c>
      <c r="K134" s="47">
        <f>'Прайс лист '!K134</f>
        <v>640</v>
      </c>
      <c r="L134" s="80"/>
      <c r="M134" s="49"/>
      <c r="N134" s="50">
        <f>L134*F134+M134</f>
        <v>0</v>
      </c>
      <c r="O134" s="51"/>
      <c r="S134" s="52">
        <f t="shared" si="12"/>
        <v>0</v>
      </c>
    </row>
    <row r="135" spans="1:19" ht="15">
      <c r="A135" s="237"/>
      <c r="B135" s="44">
        <v>6.8999999999999999E-3</v>
      </c>
      <c r="C135" s="45">
        <v>220</v>
      </c>
      <c r="D135" s="46">
        <v>4626016620603</v>
      </c>
      <c r="E135" s="212"/>
      <c r="F135" s="45">
        <v>6</v>
      </c>
      <c r="G135" s="75" t="s">
        <v>64</v>
      </c>
      <c r="H135" s="45" t="s">
        <v>83</v>
      </c>
      <c r="I135" s="47">
        <f>'Прайс лист '!H135</f>
        <v>438</v>
      </c>
      <c r="J135" s="47">
        <f>'Прайс лист '!J135</f>
        <v>610</v>
      </c>
      <c r="K135" s="47">
        <f>'Прайс лист '!K135</f>
        <v>640</v>
      </c>
      <c r="L135" s="80"/>
      <c r="M135" s="49"/>
      <c r="N135" s="50">
        <f>L135*F135+M135</f>
        <v>0</v>
      </c>
      <c r="O135" s="51"/>
      <c r="S135" s="52">
        <f t="shared" si="12"/>
        <v>0</v>
      </c>
    </row>
    <row r="136" spans="1:19" ht="15">
      <c r="A136" s="237"/>
      <c r="B136" s="44">
        <v>6.8999999999999999E-3</v>
      </c>
      <c r="C136" s="45">
        <v>220</v>
      </c>
      <c r="D136" s="46">
        <v>4626016620597</v>
      </c>
      <c r="E136" s="212"/>
      <c r="F136" s="45">
        <v>6</v>
      </c>
      <c r="G136" s="75" t="s">
        <v>64</v>
      </c>
      <c r="H136" s="45" t="s">
        <v>84</v>
      </c>
      <c r="I136" s="47">
        <f>'Прайс лист '!H136</f>
        <v>438</v>
      </c>
      <c r="J136" s="47">
        <f>'Прайс лист '!J136</f>
        <v>610</v>
      </c>
      <c r="K136" s="47">
        <f>'Прайс лист '!K136</f>
        <v>640</v>
      </c>
      <c r="L136" s="80"/>
      <c r="M136" s="49"/>
      <c r="N136" s="50">
        <f>L136*F136+M136</f>
        <v>0</v>
      </c>
      <c r="O136" s="51"/>
      <c r="S136" s="52">
        <f t="shared" si="12"/>
        <v>0</v>
      </c>
    </row>
    <row r="137" spans="1:19" ht="15">
      <c r="A137" s="67"/>
      <c r="B137" s="68"/>
      <c r="C137" s="69"/>
      <c r="D137" s="70"/>
      <c r="E137" s="69"/>
      <c r="F137" s="69"/>
      <c r="G137" s="69"/>
      <c r="H137" s="69"/>
      <c r="I137" s="57"/>
      <c r="J137" s="56"/>
      <c r="K137" s="56"/>
      <c r="L137" s="69"/>
      <c r="M137" s="69"/>
      <c r="N137" s="69"/>
      <c r="O137" s="51"/>
      <c r="S137" s="52">
        <f t="shared" si="12"/>
        <v>0</v>
      </c>
    </row>
    <row r="138" spans="1:19" ht="43.5" customHeight="1">
      <c r="A138" s="43" t="s">
        <v>149</v>
      </c>
      <c r="B138" s="44">
        <v>5.5999999999999999E-3</v>
      </c>
      <c r="C138" s="45">
        <v>120</v>
      </c>
      <c r="D138" s="46">
        <v>4626016621228</v>
      </c>
      <c r="E138" s="45"/>
      <c r="F138" s="45">
        <v>6</v>
      </c>
      <c r="G138" s="45" t="s">
        <v>85</v>
      </c>
      <c r="H138" s="45"/>
      <c r="I138" s="47">
        <f>'Прайс лист '!H138</f>
        <v>334</v>
      </c>
      <c r="J138" s="47">
        <f>'Прайс лист '!J138</f>
        <v>450</v>
      </c>
      <c r="K138" s="47">
        <f>'Прайс лист '!K138</f>
        <v>490</v>
      </c>
      <c r="L138" s="80"/>
      <c r="M138" s="49"/>
      <c r="N138" s="50">
        <f>L138*F138+M138</f>
        <v>0</v>
      </c>
      <c r="O138" s="51"/>
      <c r="S138" s="52">
        <f t="shared" si="12"/>
        <v>0</v>
      </c>
    </row>
    <row r="139" spans="1:19" ht="15">
      <c r="A139" s="67"/>
      <c r="B139" s="68"/>
      <c r="C139" s="69"/>
      <c r="D139" s="70"/>
      <c r="E139" s="69"/>
      <c r="F139" s="69"/>
      <c r="G139" s="69"/>
      <c r="H139" s="69"/>
      <c r="I139" s="57"/>
      <c r="J139" s="56"/>
      <c r="K139" s="56"/>
      <c r="L139" s="69"/>
      <c r="M139" s="69"/>
      <c r="N139" s="69"/>
      <c r="O139" s="51"/>
      <c r="S139" s="52">
        <f t="shared" si="12"/>
        <v>0</v>
      </c>
    </row>
    <row r="140" spans="1:19" ht="15">
      <c r="A140" s="237" t="s">
        <v>86</v>
      </c>
      <c r="B140" s="44">
        <v>8.5000000000000006E-3</v>
      </c>
      <c r="C140" s="45">
        <v>300</v>
      </c>
      <c r="D140" s="46">
        <v>4626016620641</v>
      </c>
      <c r="E140" s="212"/>
      <c r="F140" s="45">
        <v>5</v>
      </c>
      <c r="G140" s="75" t="s">
        <v>87</v>
      </c>
      <c r="H140" s="45" t="s">
        <v>75</v>
      </c>
      <c r="I140" s="47">
        <f>'Прайс лист '!H140</f>
        <v>575</v>
      </c>
      <c r="J140" s="47">
        <f>'Прайс лист '!J140</f>
        <v>800</v>
      </c>
      <c r="K140" s="47">
        <f>'Прайс лист '!K140</f>
        <v>840</v>
      </c>
      <c r="L140" s="60"/>
      <c r="M140" s="49"/>
      <c r="N140" s="50">
        <f t="shared" ref="N140:N145" si="13">L140*F140+M140</f>
        <v>0</v>
      </c>
      <c r="O140" s="51"/>
      <c r="S140" s="52">
        <f t="shared" si="12"/>
        <v>0</v>
      </c>
    </row>
    <row r="141" spans="1:19" ht="15">
      <c r="A141" s="237"/>
      <c r="B141" s="44">
        <v>8.5000000000000006E-3</v>
      </c>
      <c r="C141" s="45">
        <v>300</v>
      </c>
      <c r="D141" s="46">
        <v>4626016620627</v>
      </c>
      <c r="E141" s="212"/>
      <c r="F141" s="45">
        <v>5</v>
      </c>
      <c r="G141" s="75" t="s">
        <v>87</v>
      </c>
      <c r="H141" s="45" t="s">
        <v>70</v>
      </c>
      <c r="I141" s="47">
        <f>'Прайс лист '!H141</f>
        <v>575</v>
      </c>
      <c r="J141" s="47">
        <f>'Прайс лист '!J141</f>
        <v>800</v>
      </c>
      <c r="K141" s="47">
        <f>'Прайс лист '!K141</f>
        <v>840</v>
      </c>
      <c r="L141" s="60"/>
      <c r="M141" s="49"/>
      <c r="N141" s="50">
        <f t="shared" si="13"/>
        <v>0</v>
      </c>
      <c r="O141" s="51"/>
      <c r="S141" s="52">
        <f t="shared" si="12"/>
        <v>0</v>
      </c>
    </row>
    <row r="142" spans="1:19" ht="15">
      <c r="A142" s="237"/>
      <c r="B142" s="44">
        <v>8.5000000000000006E-3</v>
      </c>
      <c r="C142" s="45">
        <v>300</v>
      </c>
      <c r="D142" s="46">
        <v>4626016620672</v>
      </c>
      <c r="E142" s="212"/>
      <c r="F142" s="45">
        <v>5</v>
      </c>
      <c r="G142" s="75" t="s">
        <v>87</v>
      </c>
      <c r="H142" s="45" t="s">
        <v>78</v>
      </c>
      <c r="I142" s="47">
        <f>'Прайс лист '!H142</f>
        <v>575</v>
      </c>
      <c r="J142" s="47">
        <f>'Прайс лист '!J142</f>
        <v>800</v>
      </c>
      <c r="K142" s="47">
        <f>'Прайс лист '!K142</f>
        <v>840</v>
      </c>
      <c r="L142" s="60"/>
      <c r="M142" s="49"/>
      <c r="N142" s="50">
        <f t="shared" si="13"/>
        <v>0</v>
      </c>
      <c r="O142" s="51"/>
      <c r="S142" s="52">
        <f t="shared" si="12"/>
        <v>0</v>
      </c>
    </row>
    <row r="143" spans="1:19" ht="15">
      <c r="A143" s="237"/>
      <c r="B143" s="44">
        <v>8.5000000000000006E-3</v>
      </c>
      <c r="C143" s="45">
        <v>300</v>
      </c>
      <c r="D143" s="46">
        <v>4626016620634</v>
      </c>
      <c r="E143" s="212"/>
      <c r="F143" s="45">
        <v>5</v>
      </c>
      <c r="G143" s="75" t="s">
        <v>87</v>
      </c>
      <c r="H143" s="45" t="s">
        <v>69</v>
      </c>
      <c r="I143" s="47">
        <f>'Прайс лист '!H143</f>
        <v>575</v>
      </c>
      <c r="J143" s="47">
        <f>'Прайс лист '!J143</f>
        <v>800</v>
      </c>
      <c r="K143" s="47">
        <f>'Прайс лист '!K143</f>
        <v>840</v>
      </c>
      <c r="L143" s="60"/>
      <c r="M143" s="49"/>
      <c r="N143" s="50">
        <f t="shared" si="13"/>
        <v>0</v>
      </c>
      <c r="O143" s="51"/>
      <c r="S143" s="52">
        <f t="shared" si="12"/>
        <v>0</v>
      </c>
    </row>
    <row r="144" spans="1:19" ht="15">
      <c r="A144" s="237"/>
      <c r="B144" s="44">
        <v>8.5000000000000006E-3</v>
      </c>
      <c r="C144" s="45">
        <v>300</v>
      </c>
      <c r="D144" s="46">
        <v>4626016620658</v>
      </c>
      <c r="E144" s="212"/>
      <c r="F144" s="45">
        <v>5</v>
      </c>
      <c r="G144" s="75" t="s">
        <v>87</v>
      </c>
      <c r="H144" s="45" t="s">
        <v>88</v>
      </c>
      <c r="I144" s="47">
        <f>'Прайс лист '!H144</f>
        <v>575</v>
      </c>
      <c r="J144" s="47">
        <f>'Прайс лист '!J144</f>
        <v>800</v>
      </c>
      <c r="K144" s="47">
        <f>'Прайс лист '!K144</f>
        <v>840</v>
      </c>
      <c r="L144" s="60"/>
      <c r="M144" s="49"/>
      <c r="N144" s="50">
        <f t="shared" si="13"/>
        <v>0</v>
      </c>
      <c r="O144" s="51"/>
      <c r="S144" s="52">
        <f t="shared" si="12"/>
        <v>0</v>
      </c>
    </row>
    <row r="145" spans="1:19" ht="15">
      <c r="A145" s="237"/>
      <c r="B145" s="44">
        <v>8.5000000000000006E-3</v>
      </c>
      <c r="C145" s="45">
        <v>300</v>
      </c>
      <c r="D145" s="46">
        <v>4626016620689</v>
      </c>
      <c r="E145" s="212"/>
      <c r="F145" s="45">
        <v>5</v>
      </c>
      <c r="G145" s="75" t="s">
        <v>87</v>
      </c>
      <c r="H145" s="45" t="s">
        <v>89</v>
      </c>
      <c r="I145" s="47">
        <f>'Прайс лист '!H145</f>
        <v>650</v>
      </c>
      <c r="J145" s="47">
        <f>'Прайс лист '!J145</f>
        <v>900</v>
      </c>
      <c r="K145" s="47">
        <f>'Прайс лист '!K145</f>
        <v>950</v>
      </c>
      <c r="L145" s="80"/>
      <c r="M145" s="49"/>
      <c r="N145" s="50">
        <f t="shared" si="13"/>
        <v>0</v>
      </c>
      <c r="O145" s="51"/>
      <c r="S145" s="52">
        <f t="shared" si="12"/>
        <v>0</v>
      </c>
    </row>
    <row r="146" spans="1:19" ht="15">
      <c r="A146" s="67"/>
      <c r="B146" s="68"/>
      <c r="C146" s="69"/>
      <c r="D146" s="70"/>
      <c r="E146" s="69"/>
      <c r="F146" s="69"/>
      <c r="G146" s="69"/>
      <c r="H146" s="69"/>
      <c r="I146" s="57"/>
      <c r="J146" s="56"/>
      <c r="K146" s="56"/>
      <c r="L146" s="69"/>
      <c r="M146" s="69"/>
      <c r="N146" s="69"/>
      <c r="O146" s="51"/>
      <c r="S146" s="52">
        <f t="shared" si="12"/>
        <v>0</v>
      </c>
    </row>
    <row r="147" spans="1:19" ht="51.75" customHeight="1">
      <c r="A147" s="43" t="s">
        <v>90</v>
      </c>
      <c r="B147" s="44">
        <v>8.5000000000000006E-3</v>
      </c>
      <c r="C147" s="45">
        <v>300</v>
      </c>
      <c r="D147" s="46">
        <v>4626016620078</v>
      </c>
      <c r="E147" s="45"/>
      <c r="F147" s="45">
        <v>5</v>
      </c>
      <c r="G147" s="45" t="s">
        <v>91</v>
      </c>
      <c r="H147" s="45" t="s">
        <v>89</v>
      </c>
      <c r="I147" s="47">
        <f>'Прайс лист '!H147</f>
        <v>555</v>
      </c>
      <c r="J147" s="47">
        <f>'Прайс лист '!J147</f>
        <v>752</v>
      </c>
      <c r="K147" s="47">
        <f>'Прайс лист '!K147</f>
        <v>810</v>
      </c>
      <c r="L147" s="80"/>
      <c r="M147" s="49"/>
      <c r="N147" s="50">
        <f>L147*F147+M147</f>
        <v>0</v>
      </c>
      <c r="O147" s="51"/>
      <c r="S147" s="52">
        <f t="shared" si="12"/>
        <v>0</v>
      </c>
    </row>
    <row r="148" spans="1:19" ht="15">
      <c r="A148" s="67"/>
      <c r="B148" s="68"/>
      <c r="C148" s="69"/>
      <c r="D148" s="70"/>
      <c r="E148" s="69"/>
      <c r="F148" s="69"/>
      <c r="G148" s="69"/>
      <c r="H148" s="69"/>
      <c r="I148" s="57"/>
      <c r="J148" s="56"/>
      <c r="K148" s="56"/>
      <c r="L148" s="69"/>
      <c r="M148" s="69"/>
      <c r="N148" s="69"/>
      <c r="O148" s="51"/>
      <c r="S148" s="52">
        <f t="shared" ref="S148:S179" si="14">N148*K148</f>
        <v>0</v>
      </c>
    </row>
    <row r="149" spans="1:19" ht="15">
      <c r="A149" s="237" t="s">
        <v>92</v>
      </c>
      <c r="B149" s="44">
        <v>6.8999999999999999E-3</v>
      </c>
      <c r="C149" s="45">
        <v>200</v>
      </c>
      <c r="D149" s="46">
        <v>4626016621532</v>
      </c>
      <c r="E149" s="212"/>
      <c r="F149" s="45">
        <v>6</v>
      </c>
      <c r="G149" s="45" t="s">
        <v>93</v>
      </c>
      <c r="H149" s="45" t="s">
        <v>75</v>
      </c>
      <c r="I149" s="47">
        <f>'Прайс лист '!H149</f>
        <v>273</v>
      </c>
      <c r="J149" s="47">
        <f>'Прайс лист '!J149</f>
        <v>356</v>
      </c>
      <c r="K149" s="47">
        <f>'Прайс лист '!K149</f>
        <v>396</v>
      </c>
      <c r="L149" s="60"/>
      <c r="M149" s="49"/>
      <c r="N149" s="50">
        <f>L149*F149+M149</f>
        <v>0</v>
      </c>
      <c r="O149" s="51"/>
      <c r="S149" s="52">
        <f t="shared" si="14"/>
        <v>0</v>
      </c>
    </row>
    <row r="150" spans="1:19" ht="15">
      <c r="A150" s="237"/>
      <c r="B150" s="44">
        <v>6.8999999999999999E-3</v>
      </c>
      <c r="C150" s="45">
        <v>200</v>
      </c>
      <c r="D150" s="46">
        <v>4626016621518</v>
      </c>
      <c r="E150" s="212"/>
      <c r="F150" s="45">
        <v>6</v>
      </c>
      <c r="G150" s="45" t="s">
        <v>93</v>
      </c>
      <c r="H150" s="45" t="s">
        <v>81</v>
      </c>
      <c r="I150" s="47">
        <f>'Прайс лист '!H150</f>
        <v>273</v>
      </c>
      <c r="J150" s="47">
        <f>'Прайс лист '!J150</f>
        <v>356</v>
      </c>
      <c r="K150" s="47">
        <f>'Прайс лист '!K150</f>
        <v>396</v>
      </c>
      <c r="L150" s="60"/>
      <c r="M150" s="49"/>
      <c r="N150" s="50">
        <f>L150*F150+M150</f>
        <v>0</v>
      </c>
      <c r="O150" s="51"/>
      <c r="S150" s="52">
        <f t="shared" si="14"/>
        <v>0</v>
      </c>
    </row>
    <row r="151" spans="1:19" ht="15">
      <c r="A151" s="237"/>
      <c r="B151" s="44">
        <v>6.8999999999999999E-3</v>
      </c>
      <c r="C151" s="45">
        <v>200</v>
      </c>
      <c r="D151" s="46">
        <v>4626016621525</v>
      </c>
      <c r="E151" s="212"/>
      <c r="F151" s="45">
        <v>6</v>
      </c>
      <c r="G151" s="45" t="s">
        <v>93</v>
      </c>
      <c r="H151" s="45" t="s">
        <v>70</v>
      </c>
      <c r="I151" s="47">
        <f>'Прайс лист '!H151</f>
        <v>273</v>
      </c>
      <c r="J151" s="47">
        <f>'Прайс лист '!J151</f>
        <v>356</v>
      </c>
      <c r="K151" s="47">
        <f>'Прайс лист '!K151</f>
        <v>396</v>
      </c>
      <c r="L151" s="60"/>
      <c r="M151" s="49"/>
      <c r="N151" s="50">
        <f>L151*F151+M151</f>
        <v>0</v>
      </c>
      <c r="O151" s="51"/>
      <c r="S151" s="52">
        <f t="shared" si="14"/>
        <v>0</v>
      </c>
    </row>
    <row r="152" spans="1:19" ht="15">
      <c r="A152" s="94"/>
      <c r="B152" s="95"/>
      <c r="C152" s="56"/>
      <c r="D152" s="96"/>
      <c r="E152" s="56"/>
      <c r="F152" s="56"/>
      <c r="G152" s="56"/>
      <c r="H152" s="56"/>
      <c r="I152" s="57"/>
      <c r="J152" s="56"/>
      <c r="K152" s="56"/>
      <c r="L152" s="93"/>
      <c r="M152" s="93"/>
      <c r="N152" s="56"/>
      <c r="O152" s="51"/>
      <c r="S152" s="52">
        <f t="shared" si="14"/>
        <v>0</v>
      </c>
    </row>
    <row r="153" spans="1:19" ht="51.75" customHeight="1">
      <c r="A153" s="43" t="s">
        <v>92</v>
      </c>
      <c r="B153" s="44">
        <v>8.5000000000000006E-3</v>
      </c>
      <c r="C153" s="45">
        <v>300</v>
      </c>
      <c r="D153" s="46">
        <v>4626016620054</v>
      </c>
      <c r="E153" s="45"/>
      <c r="F153" s="45">
        <v>5</v>
      </c>
      <c r="G153" s="45" t="s">
        <v>91</v>
      </c>
      <c r="H153" s="45" t="s">
        <v>89</v>
      </c>
      <c r="I153" s="47">
        <f>'Прайс лист '!H153</f>
        <v>362</v>
      </c>
      <c r="J153" s="47">
        <f>'Прайс лист '!J153</f>
        <v>495</v>
      </c>
      <c r="K153" s="47">
        <f>'Прайс лист '!K153</f>
        <v>528</v>
      </c>
      <c r="L153" s="80"/>
      <c r="M153" s="49"/>
      <c r="N153" s="50">
        <f>L153*F153+M153</f>
        <v>0</v>
      </c>
      <c r="O153" s="51"/>
      <c r="S153" s="52">
        <f t="shared" si="14"/>
        <v>0</v>
      </c>
    </row>
    <row r="154" spans="1:19" ht="15">
      <c r="A154" s="94"/>
      <c r="B154" s="95"/>
      <c r="C154" s="56"/>
      <c r="D154" s="96"/>
      <c r="E154" s="56"/>
      <c r="F154" s="56"/>
      <c r="G154" s="56"/>
      <c r="H154" s="56"/>
      <c r="I154" s="57"/>
      <c r="J154" s="56"/>
      <c r="K154" s="56"/>
      <c r="L154" s="93"/>
      <c r="M154" s="93"/>
      <c r="N154" s="56"/>
      <c r="O154" s="51"/>
      <c r="S154" s="52">
        <f t="shared" si="14"/>
        <v>0</v>
      </c>
    </row>
    <row r="155" spans="1:19" ht="51.75" customHeight="1">
      <c r="A155" s="43" t="s">
        <v>94</v>
      </c>
      <c r="B155" s="44">
        <v>5.5999999999999999E-3</v>
      </c>
      <c r="C155" s="45">
        <v>100</v>
      </c>
      <c r="D155" s="46">
        <v>4626016621297</v>
      </c>
      <c r="E155" s="45"/>
      <c r="F155" s="45">
        <v>6</v>
      </c>
      <c r="G155" s="45" t="s">
        <v>85</v>
      </c>
      <c r="H155" s="45"/>
      <c r="I155" s="47">
        <f>'Прайс лист '!H155</f>
        <v>650</v>
      </c>
      <c r="J155" s="47">
        <f>'Прайс лист '!J155</f>
        <v>900</v>
      </c>
      <c r="K155" s="47">
        <f>'Прайс лист '!K155</f>
        <v>950</v>
      </c>
      <c r="L155" s="80"/>
      <c r="M155" s="49"/>
      <c r="N155" s="50">
        <f>L155*F155+M155</f>
        <v>0</v>
      </c>
      <c r="O155" s="51"/>
      <c r="S155" s="52">
        <f t="shared" si="14"/>
        <v>0</v>
      </c>
    </row>
    <row r="156" spans="1:19" ht="15">
      <c r="A156" s="94"/>
      <c r="B156" s="95"/>
      <c r="C156" s="56"/>
      <c r="D156" s="96"/>
      <c r="E156" s="56"/>
      <c r="F156" s="56"/>
      <c r="G156" s="56"/>
      <c r="H156" s="56"/>
      <c r="I156" s="57"/>
      <c r="J156" s="56"/>
      <c r="K156" s="56"/>
      <c r="L156" s="93"/>
      <c r="M156" s="93"/>
      <c r="N156" s="56"/>
      <c r="O156" s="51"/>
      <c r="S156" s="52">
        <f t="shared" si="14"/>
        <v>0</v>
      </c>
    </row>
    <row r="157" spans="1:19" ht="51.75" customHeight="1">
      <c r="A157" s="43" t="s">
        <v>95</v>
      </c>
      <c r="B157" s="44">
        <v>5.5999999999999999E-3</v>
      </c>
      <c r="C157" s="45">
        <v>100</v>
      </c>
      <c r="D157" s="46">
        <v>4626016621600</v>
      </c>
      <c r="E157" s="45"/>
      <c r="F157" s="45">
        <v>6</v>
      </c>
      <c r="G157" s="45" t="s">
        <v>85</v>
      </c>
      <c r="H157" s="45"/>
      <c r="I157" s="47">
        <f>'Прайс лист '!H157</f>
        <v>552</v>
      </c>
      <c r="J157" s="47">
        <f>'Прайс лист '!J157</f>
        <v>720</v>
      </c>
      <c r="K157" s="47">
        <f>'Прайс лист '!K157</f>
        <v>800</v>
      </c>
      <c r="L157" s="60"/>
      <c r="M157" s="49"/>
      <c r="N157" s="50">
        <f>L157*F157+M157</f>
        <v>0</v>
      </c>
      <c r="O157" s="51"/>
      <c r="S157" s="52">
        <f t="shared" si="14"/>
        <v>0</v>
      </c>
    </row>
    <row r="158" spans="1:19" ht="15">
      <c r="A158" s="94"/>
      <c r="B158" s="95"/>
      <c r="C158" s="56"/>
      <c r="D158" s="96"/>
      <c r="E158" s="56"/>
      <c r="F158" s="56"/>
      <c r="G158" s="56"/>
      <c r="H158" s="56"/>
      <c r="I158" s="57"/>
      <c r="J158" s="56"/>
      <c r="K158" s="56"/>
      <c r="L158" s="93"/>
      <c r="M158" s="93"/>
      <c r="N158" s="56"/>
      <c r="O158" s="51"/>
      <c r="S158" s="52">
        <f t="shared" si="14"/>
        <v>0</v>
      </c>
    </row>
    <row r="159" spans="1:19" ht="51.75" customHeight="1">
      <c r="A159" s="43" t="s">
        <v>96</v>
      </c>
      <c r="B159" s="44">
        <v>5.5999999999999999E-3</v>
      </c>
      <c r="C159" s="45">
        <v>100</v>
      </c>
      <c r="D159" s="46">
        <v>4626016621747</v>
      </c>
      <c r="E159" s="173"/>
      <c r="F159" s="45">
        <v>6</v>
      </c>
      <c r="G159" s="45" t="s">
        <v>85</v>
      </c>
      <c r="H159" s="45"/>
      <c r="I159" s="47">
        <f>'Прайс лист '!H159</f>
        <v>595</v>
      </c>
      <c r="J159" s="47">
        <f>'Прайс лист '!J159</f>
        <v>775</v>
      </c>
      <c r="K159" s="47">
        <f>'Прайс лист '!K159</f>
        <v>800</v>
      </c>
      <c r="L159" s="60"/>
      <c r="M159" s="49"/>
      <c r="N159" s="50">
        <f>L159*F159+M159</f>
        <v>0</v>
      </c>
      <c r="O159" s="51"/>
      <c r="S159" s="52">
        <f t="shared" si="14"/>
        <v>0</v>
      </c>
    </row>
    <row r="160" spans="1:19" ht="15">
      <c r="A160" s="94"/>
      <c r="B160" s="95"/>
      <c r="C160" s="56"/>
      <c r="D160" s="96"/>
      <c r="E160" s="56"/>
      <c r="F160" s="56"/>
      <c r="G160" s="56"/>
      <c r="H160" s="56"/>
      <c r="I160" s="57"/>
      <c r="J160" s="56"/>
      <c r="K160" s="56"/>
      <c r="L160" s="93"/>
      <c r="M160" s="93"/>
      <c r="N160" s="56"/>
      <c r="O160" s="51"/>
      <c r="S160" s="52">
        <f t="shared" si="14"/>
        <v>0</v>
      </c>
    </row>
    <row r="161" spans="1:19" ht="51.75" customHeight="1">
      <c r="A161" s="43" t="s">
        <v>97</v>
      </c>
      <c r="B161" s="44">
        <v>5.5999999999999999E-3</v>
      </c>
      <c r="C161" s="45">
        <v>100</v>
      </c>
      <c r="D161" s="46">
        <v>4626016621273</v>
      </c>
      <c r="E161" s="45"/>
      <c r="F161" s="45">
        <v>6</v>
      </c>
      <c r="G161" s="45" t="s">
        <v>85</v>
      </c>
      <c r="H161" s="45"/>
      <c r="I161" s="47">
        <f>'Прайс лист '!H161</f>
        <v>650</v>
      </c>
      <c r="J161" s="47">
        <f>'Прайс лист '!J161</f>
        <v>900</v>
      </c>
      <c r="K161" s="47">
        <f>'Прайс лист '!K161</f>
        <v>950</v>
      </c>
      <c r="L161" s="80"/>
      <c r="M161" s="49"/>
      <c r="N161" s="50">
        <f>L161*F161+M161</f>
        <v>0</v>
      </c>
      <c r="O161" s="51"/>
      <c r="S161" s="52">
        <f t="shared" si="14"/>
        <v>0</v>
      </c>
    </row>
    <row r="162" spans="1:19" ht="15">
      <c r="A162" s="94"/>
      <c r="B162" s="95"/>
      <c r="C162" s="56"/>
      <c r="D162" s="96"/>
      <c r="E162" s="56"/>
      <c r="F162" s="56"/>
      <c r="G162" s="56"/>
      <c r="H162" s="56"/>
      <c r="I162" s="57"/>
      <c r="J162" s="56"/>
      <c r="K162" s="56"/>
      <c r="L162" s="93"/>
      <c r="M162" s="93"/>
      <c r="N162" s="56"/>
      <c r="O162" s="51"/>
      <c r="S162" s="52">
        <f t="shared" si="14"/>
        <v>0</v>
      </c>
    </row>
    <row r="163" spans="1:19" ht="51.75" customHeight="1">
      <c r="A163" s="61" t="s">
        <v>98</v>
      </c>
      <c r="B163" s="44">
        <v>5.5999999999999999E-3</v>
      </c>
      <c r="C163" s="45">
        <v>120</v>
      </c>
      <c r="D163" s="46">
        <v>4626016621716</v>
      </c>
      <c r="E163" s="45"/>
      <c r="F163" s="45">
        <v>6</v>
      </c>
      <c r="G163" s="45" t="s">
        <v>85</v>
      </c>
      <c r="H163" s="45"/>
      <c r="I163" s="47">
        <f>'Прайс лист '!H163</f>
        <v>509</v>
      </c>
      <c r="J163" s="47">
        <f>'Прайс лист '!J163</f>
        <v>680</v>
      </c>
      <c r="K163" s="47">
        <f>'Прайс лист '!K163</f>
        <v>700</v>
      </c>
      <c r="L163" s="80"/>
      <c r="M163" s="49"/>
      <c r="N163" s="50">
        <f>L163*F163+M163</f>
        <v>0</v>
      </c>
      <c r="O163" s="51"/>
      <c r="S163" s="52">
        <f t="shared" si="14"/>
        <v>0</v>
      </c>
    </row>
    <row r="164" spans="1:19" ht="15">
      <c r="A164" s="94"/>
      <c r="B164" s="95"/>
      <c r="C164" s="56"/>
      <c r="D164" s="96"/>
      <c r="E164" s="56"/>
      <c r="F164" s="56"/>
      <c r="G164" s="56"/>
      <c r="H164" s="56"/>
      <c r="I164" s="57"/>
      <c r="J164" s="56"/>
      <c r="K164" s="56"/>
      <c r="L164" s="93"/>
      <c r="M164" s="93"/>
      <c r="N164" s="56"/>
      <c r="O164" s="51"/>
      <c r="S164" s="52">
        <f t="shared" si="14"/>
        <v>0</v>
      </c>
    </row>
    <row r="165" spans="1:19" ht="51.75" customHeight="1">
      <c r="A165" s="43" t="s">
        <v>99</v>
      </c>
      <c r="B165" s="44">
        <v>5.5999999999999999E-3</v>
      </c>
      <c r="C165" s="45">
        <v>100</v>
      </c>
      <c r="D165" s="46">
        <v>4626016621594</v>
      </c>
      <c r="E165" s="45"/>
      <c r="F165" s="45">
        <v>6</v>
      </c>
      <c r="G165" s="45" t="s">
        <v>85</v>
      </c>
      <c r="H165" s="45"/>
      <c r="I165" s="47">
        <f>'Прайс лист '!H165</f>
        <v>552</v>
      </c>
      <c r="J165" s="47">
        <f>'Прайс лист '!J165</f>
        <v>720</v>
      </c>
      <c r="K165" s="47">
        <f>'Прайс лист '!K165</f>
        <v>800</v>
      </c>
      <c r="L165" s="60"/>
      <c r="M165" s="49"/>
      <c r="N165" s="50">
        <f>L165*F165+M165</f>
        <v>0</v>
      </c>
      <c r="O165" s="51"/>
      <c r="S165" s="52">
        <f t="shared" si="14"/>
        <v>0</v>
      </c>
    </row>
    <row r="166" spans="1:19" ht="15">
      <c r="A166" s="67"/>
      <c r="B166" s="68"/>
      <c r="C166" s="69"/>
      <c r="D166" s="70"/>
      <c r="E166" s="69"/>
      <c r="F166" s="69"/>
      <c r="G166" s="69"/>
      <c r="H166" s="69"/>
      <c r="I166" s="57"/>
      <c r="J166" s="56"/>
      <c r="K166" s="56"/>
      <c r="L166" s="69"/>
      <c r="M166" s="69"/>
      <c r="N166" s="69"/>
      <c r="O166" s="51"/>
      <c r="S166" s="52">
        <f t="shared" si="14"/>
        <v>0</v>
      </c>
    </row>
    <row r="167" spans="1:19" ht="15.75" customHeight="1">
      <c r="A167" s="211" t="s">
        <v>100</v>
      </c>
      <c r="B167" s="44">
        <v>5.1999999999999998E-3</v>
      </c>
      <c r="C167" s="45">
        <v>500</v>
      </c>
      <c r="D167" s="46">
        <v>4626016621044</v>
      </c>
      <c r="E167" s="212"/>
      <c r="F167" s="45">
        <v>6</v>
      </c>
      <c r="G167" s="45" t="s">
        <v>66</v>
      </c>
      <c r="H167" s="45" t="s">
        <v>70</v>
      </c>
      <c r="I167" s="47">
        <f>'Прайс лист '!H167</f>
        <v>470</v>
      </c>
      <c r="J167" s="47">
        <f>'Прайс лист '!J167</f>
        <v>612</v>
      </c>
      <c r="K167" s="47">
        <f>'Прайс лист '!K167</f>
        <v>680</v>
      </c>
      <c r="L167" s="80"/>
      <c r="M167" s="49"/>
      <c r="N167" s="50">
        <f t="shared" ref="N167:N173" si="15">L167*F167+M167</f>
        <v>0</v>
      </c>
      <c r="O167" s="51"/>
      <c r="S167" s="52">
        <f t="shared" si="14"/>
        <v>0</v>
      </c>
    </row>
    <row r="168" spans="1:19" ht="15">
      <c r="A168" s="211"/>
      <c r="B168" s="44">
        <v>5.1999999999999998E-3</v>
      </c>
      <c r="C168" s="45">
        <v>500</v>
      </c>
      <c r="D168" s="46">
        <v>4626016621310</v>
      </c>
      <c r="E168" s="212"/>
      <c r="F168" s="45">
        <v>6</v>
      </c>
      <c r="G168" s="45" t="s">
        <v>66</v>
      </c>
      <c r="H168" s="45" t="s">
        <v>57</v>
      </c>
      <c r="I168" s="47">
        <f>'Прайс лист '!H168</f>
        <v>470</v>
      </c>
      <c r="J168" s="47">
        <f>'Прайс лист '!J168</f>
        <v>612</v>
      </c>
      <c r="K168" s="47">
        <f>'Прайс лист '!K168</f>
        <v>680</v>
      </c>
      <c r="L168" s="80"/>
      <c r="M168" s="49"/>
      <c r="N168" s="50">
        <f t="shared" si="15"/>
        <v>0</v>
      </c>
      <c r="O168" s="51"/>
      <c r="S168" s="52">
        <f t="shared" si="14"/>
        <v>0</v>
      </c>
    </row>
    <row r="169" spans="1:19" ht="15">
      <c r="A169" s="211"/>
      <c r="B169" s="44">
        <v>5.1999999999999998E-3</v>
      </c>
      <c r="C169" s="45">
        <v>500</v>
      </c>
      <c r="D169" s="46">
        <v>4626016621037</v>
      </c>
      <c r="E169" s="212"/>
      <c r="F169" s="45">
        <v>6</v>
      </c>
      <c r="G169" s="45" t="s">
        <v>66</v>
      </c>
      <c r="H169" s="45" t="s">
        <v>75</v>
      </c>
      <c r="I169" s="47">
        <f>'Прайс лист '!H169</f>
        <v>470</v>
      </c>
      <c r="J169" s="47">
        <f>'Прайс лист '!J169</f>
        <v>612</v>
      </c>
      <c r="K169" s="47">
        <f>'Прайс лист '!K169</f>
        <v>680</v>
      </c>
      <c r="L169" s="80"/>
      <c r="M169" s="49"/>
      <c r="N169" s="50">
        <f t="shared" si="15"/>
        <v>0</v>
      </c>
      <c r="O169" s="51"/>
      <c r="S169" s="52">
        <f t="shared" si="14"/>
        <v>0</v>
      </c>
    </row>
    <row r="170" spans="1:19" ht="15">
      <c r="A170" s="211"/>
      <c r="B170" s="44">
        <v>5.1999999999999998E-3</v>
      </c>
      <c r="C170" s="45">
        <v>500</v>
      </c>
      <c r="D170" s="46">
        <v>4626016621334</v>
      </c>
      <c r="E170" s="212"/>
      <c r="F170" s="45">
        <v>6</v>
      </c>
      <c r="G170" s="45" t="s">
        <v>66</v>
      </c>
      <c r="H170" s="45" t="s">
        <v>82</v>
      </c>
      <c r="I170" s="47">
        <f>'Прайс лист '!H170</f>
        <v>470</v>
      </c>
      <c r="J170" s="47">
        <f>'Прайс лист '!J170</f>
        <v>612</v>
      </c>
      <c r="K170" s="47">
        <f>'Прайс лист '!K170</f>
        <v>680</v>
      </c>
      <c r="L170" s="80"/>
      <c r="M170" s="49"/>
      <c r="N170" s="50">
        <f t="shared" si="15"/>
        <v>0</v>
      </c>
      <c r="O170" s="51"/>
      <c r="S170" s="52">
        <f t="shared" si="14"/>
        <v>0</v>
      </c>
    </row>
    <row r="171" spans="1:19" ht="15">
      <c r="A171" s="211"/>
      <c r="B171" s="44">
        <v>5.1999999999999998E-3</v>
      </c>
      <c r="C171" s="45">
        <v>500</v>
      </c>
      <c r="D171" s="46">
        <v>4626016621051</v>
      </c>
      <c r="E171" s="212"/>
      <c r="F171" s="45">
        <v>6</v>
      </c>
      <c r="G171" s="45" t="s">
        <v>66</v>
      </c>
      <c r="H171" s="45" t="s">
        <v>84</v>
      </c>
      <c r="I171" s="47">
        <f>'Прайс лист '!H171</f>
        <v>470</v>
      </c>
      <c r="J171" s="47">
        <f>'Прайс лист '!J171</f>
        <v>612</v>
      </c>
      <c r="K171" s="47">
        <f>'Прайс лист '!K171</f>
        <v>680</v>
      </c>
      <c r="L171" s="80"/>
      <c r="M171" s="49"/>
      <c r="N171" s="50">
        <f t="shared" si="15"/>
        <v>0</v>
      </c>
      <c r="O171" s="51"/>
      <c r="S171" s="52">
        <f t="shared" si="14"/>
        <v>0</v>
      </c>
    </row>
    <row r="172" spans="1:19" ht="15">
      <c r="A172" s="211"/>
      <c r="B172" s="44">
        <v>5.1999999999999998E-3</v>
      </c>
      <c r="C172" s="45">
        <v>500</v>
      </c>
      <c r="D172" s="46">
        <v>4626016621341</v>
      </c>
      <c r="E172" s="212"/>
      <c r="F172" s="45">
        <v>6</v>
      </c>
      <c r="G172" s="45" t="s">
        <v>66</v>
      </c>
      <c r="H172" s="45" t="s">
        <v>78</v>
      </c>
      <c r="I172" s="47">
        <f>'Прайс лист '!H172</f>
        <v>470</v>
      </c>
      <c r="J172" s="47">
        <f>'Прайс лист '!J172</f>
        <v>612</v>
      </c>
      <c r="K172" s="47">
        <f>'Прайс лист '!K172</f>
        <v>680</v>
      </c>
      <c r="L172" s="80"/>
      <c r="M172" s="49"/>
      <c r="N172" s="50">
        <f t="shared" si="15"/>
        <v>0</v>
      </c>
      <c r="O172" s="51"/>
      <c r="S172" s="52">
        <f t="shared" si="14"/>
        <v>0</v>
      </c>
    </row>
    <row r="173" spans="1:19" ht="15">
      <c r="A173" s="211"/>
      <c r="B173" s="44">
        <v>5.1999999999999998E-3</v>
      </c>
      <c r="C173" s="45">
        <v>500</v>
      </c>
      <c r="D173" s="46">
        <v>4626016621327</v>
      </c>
      <c r="E173" s="212"/>
      <c r="F173" s="45">
        <v>6</v>
      </c>
      <c r="G173" s="45" t="s">
        <v>66</v>
      </c>
      <c r="H173" s="45" t="s">
        <v>83</v>
      </c>
      <c r="I173" s="47">
        <f>'Прайс лист '!H173</f>
        <v>470</v>
      </c>
      <c r="J173" s="47">
        <f>'Прайс лист '!J173</f>
        <v>612</v>
      </c>
      <c r="K173" s="47">
        <f>'Прайс лист '!K173</f>
        <v>680</v>
      </c>
      <c r="L173" s="80"/>
      <c r="M173" s="49"/>
      <c r="N173" s="50">
        <f t="shared" si="15"/>
        <v>0</v>
      </c>
      <c r="O173" s="51"/>
      <c r="S173" s="52">
        <f t="shared" si="14"/>
        <v>0</v>
      </c>
    </row>
    <row r="174" spans="1:19" ht="15">
      <c r="A174" s="67"/>
      <c r="B174" s="68"/>
      <c r="C174" s="69"/>
      <c r="D174" s="70"/>
      <c r="E174" s="69"/>
      <c r="F174" s="69"/>
      <c r="G174" s="69"/>
      <c r="H174" s="69"/>
      <c r="I174" s="57"/>
      <c r="J174" s="56"/>
      <c r="K174" s="56"/>
      <c r="L174" s="69"/>
      <c r="M174" s="69"/>
      <c r="N174" s="69"/>
      <c r="O174" s="51"/>
      <c r="S174" s="52">
        <f t="shared" si="14"/>
        <v>0</v>
      </c>
    </row>
    <row r="175" spans="1:19" ht="15">
      <c r="A175" s="237" t="s">
        <v>101</v>
      </c>
      <c r="B175" s="44">
        <v>6.8999999999999999E-3</v>
      </c>
      <c r="C175" s="45">
        <v>120</v>
      </c>
      <c r="D175" s="46">
        <v>4626016621266</v>
      </c>
      <c r="E175" s="212"/>
      <c r="F175" s="45">
        <v>6</v>
      </c>
      <c r="G175" s="75" t="s">
        <v>64</v>
      </c>
      <c r="H175" s="45" t="s">
        <v>75</v>
      </c>
      <c r="I175" s="47">
        <f>'Прайс лист '!H175</f>
        <v>418</v>
      </c>
      <c r="J175" s="47">
        <f>'Прайс лист '!J175</f>
        <v>577</v>
      </c>
      <c r="K175" s="47">
        <f>'Прайс лист '!K175</f>
        <v>611</v>
      </c>
      <c r="L175" s="80"/>
      <c r="M175" s="49"/>
      <c r="N175" s="50">
        <f t="shared" ref="N175:N180" si="16">L175*F175+M175</f>
        <v>0</v>
      </c>
      <c r="O175" s="51"/>
      <c r="S175" s="52">
        <f t="shared" si="14"/>
        <v>0</v>
      </c>
    </row>
    <row r="176" spans="1:19" ht="15">
      <c r="A176" s="237"/>
      <c r="B176" s="44">
        <v>6.8999999999999999E-3</v>
      </c>
      <c r="C176" s="45">
        <v>120</v>
      </c>
      <c r="D176" s="46">
        <v>4626016621242</v>
      </c>
      <c r="E176" s="212"/>
      <c r="F176" s="45">
        <v>6</v>
      </c>
      <c r="G176" s="75" t="s">
        <v>64</v>
      </c>
      <c r="H176" s="45" t="s">
        <v>82</v>
      </c>
      <c r="I176" s="47">
        <f>'Прайс лист '!H176</f>
        <v>418</v>
      </c>
      <c r="J176" s="47">
        <f>'Прайс лист '!J176</f>
        <v>577</v>
      </c>
      <c r="K176" s="47">
        <f>'Прайс лист '!K176</f>
        <v>611</v>
      </c>
      <c r="L176" s="80"/>
      <c r="M176" s="49"/>
      <c r="N176" s="50">
        <f t="shared" si="16"/>
        <v>0</v>
      </c>
      <c r="O176" s="51"/>
      <c r="S176" s="52">
        <f t="shared" si="14"/>
        <v>0</v>
      </c>
    </row>
    <row r="177" spans="1:19" ht="15">
      <c r="A177" s="237"/>
      <c r="B177" s="44">
        <v>6.8999999999999999E-3</v>
      </c>
      <c r="C177" s="45">
        <v>120</v>
      </c>
      <c r="D177" s="46">
        <v>4626016620535</v>
      </c>
      <c r="E177" s="212"/>
      <c r="F177" s="45">
        <v>6</v>
      </c>
      <c r="G177" s="75" t="s">
        <v>64</v>
      </c>
      <c r="H177" s="45" t="s">
        <v>83</v>
      </c>
      <c r="I177" s="47">
        <f>'Прайс лист '!H177</f>
        <v>418</v>
      </c>
      <c r="J177" s="47">
        <f>'Прайс лист '!J177</f>
        <v>577</v>
      </c>
      <c r="K177" s="47">
        <f>'Прайс лист '!K177</f>
        <v>611</v>
      </c>
      <c r="L177" s="80"/>
      <c r="M177" s="49"/>
      <c r="N177" s="50">
        <f t="shared" si="16"/>
        <v>0</v>
      </c>
      <c r="O177" s="51"/>
      <c r="S177" s="52">
        <f t="shared" si="14"/>
        <v>0</v>
      </c>
    </row>
    <row r="178" spans="1:19" ht="15">
      <c r="A178" s="237"/>
      <c r="B178" s="44">
        <v>6.8999999999999999E-3</v>
      </c>
      <c r="C178" s="45">
        <v>120</v>
      </c>
      <c r="D178" s="46">
        <v>4626016620528</v>
      </c>
      <c r="E178" s="212"/>
      <c r="F178" s="45">
        <v>6</v>
      </c>
      <c r="G178" s="75" t="s">
        <v>64</v>
      </c>
      <c r="H178" s="45" t="s">
        <v>57</v>
      </c>
      <c r="I178" s="47">
        <f>'Прайс лист '!H178</f>
        <v>418</v>
      </c>
      <c r="J178" s="47">
        <f>'Прайс лист '!J178</f>
        <v>577</v>
      </c>
      <c r="K178" s="47">
        <f>'Прайс лист '!K178</f>
        <v>611</v>
      </c>
      <c r="L178" s="80"/>
      <c r="M178" s="49"/>
      <c r="N178" s="50">
        <f t="shared" si="16"/>
        <v>0</v>
      </c>
      <c r="O178" s="51"/>
      <c r="S178" s="52">
        <f t="shared" si="14"/>
        <v>0</v>
      </c>
    </row>
    <row r="179" spans="1:19" ht="15">
      <c r="A179" s="237"/>
      <c r="B179" s="44">
        <v>6.8999999999999999E-3</v>
      </c>
      <c r="C179" s="45">
        <v>120</v>
      </c>
      <c r="D179" s="46">
        <v>4626016620542</v>
      </c>
      <c r="E179" s="212"/>
      <c r="F179" s="45">
        <v>6</v>
      </c>
      <c r="G179" s="75" t="s">
        <v>64</v>
      </c>
      <c r="H179" s="45" t="s">
        <v>78</v>
      </c>
      <c r="I179" s="47">
        <f>'Прайс лист '!H179</f>
        <v>418</v>
      </c>
      <c r="J179" s="47">
        <f>'Прайс лист '!J179</f>
        <v>577</v>
      </c>
      <c r="K179" s="47">
        <f>'Прайс лист '!K179</f>
        <v>611</v>
      </c>
      <c r="L179" s="80"/>
      <c r="M179" s="49"/>
      <c r="N179" s="50">
        <f t="shared" si="16"/>
        <v>0</v>
      </c>
      <c r="O179" s="51"/>
      <c r="S179" s="52">
        <f t="shared" si="14"/>
        <v>0</v>
      </c>
    </row>
    <row r="180" spans="1:19" ht="15">
      <c r="A180" s="237"/>
      <c r="B180" s="44">
        <v>6.8999999999999999E-3</v>
      </c>
      <c r="C180" s="45">
        <v>120</v>
      </c>
      <c r="D180" s="46">
        <v>4626016621235</v>
      </c>
      <c r="E180" s="212"/>
      <c r="F180" s="45">
        <v>6</v>
      </c>
      <c r="G180" s="75" t="s">
        <v>64</v>
      </c>
      <c r="H180" s="45" t="s">
        <v>84</v>
      </c>
      <c r="I180" s="47">
        <f>'Прайс лист '!H180</f>
        <v>418</v>
      </c>
      <c r="J180" s="47">
        <f>'Прайс лист '!J180</f>
        <v>577</v>
      </c>
      <c r="K180" s="47">
        <f>'Прайс лист '!K180</f>
        <v>611</v>
      </c>
      <c r="L180" s="80"/>
      <c r="M180" s="49"/>
      <c r="N180" s="50">
        <f t="shared" si="16"/>
        <v>0</v>
      </c>
      <c r="O180" s="51"/>
      <c r="S180" s="52">
        <f t="shared" ref="S180:S206" si="17">N180*K180</f>
        <v>0</v>
      </c>
    </row>
    <row r="181" spans="1:19" ht="15">
      <c r="A181" s="67"/>
      <c r="B181" s="68"/>
      <c r="C181" s="69"/>
      <c r="D181" s="70"/>
      <c r="E181" s="69"/>
      <c r="F181" s="69"/>
      <c r="G181" s="69"/>
      <c r="H181" s="69"/>
      <c r="I181" s="57"/>
      <c r="J181" s="56"/>
      <c r="K181" s="56"/>
      <c r="L181" s="69"/>
      <c r="M181" s="69"/>
      <c r="N181" s="69"/>
      <c r="O181" s="51"/>
      <c r="S181" s="52">
        <f t="shared" si="17"/>
        <v>0</v>
      </c>
    </row>
    <row r="182" spans="1:19" ht="51.75" customHeight="1">
      <c r="A182" s="43" t="s">
        <v>102</v>
      </c>
      <c r="B182" s="44">
        <v>5.5999999999999999E-3</v>
      </c>
      <c r="C182" s="45">
        <v>90</v>
      </c>
      <c r="D182" s="46">
        <v>4626016620504</v>
      </c>
      <c r="E182" s="45"/>
      <c r="F182" s="45">
        <v>6</v>
      </c>
      <c r="G182" s="45" t="s">
        <v>85</v>
      </c>
      <c r="H182" s="45"/>
      <c r="I182" s="47">
        <f>'Прайс лист '!H182</f>
        <v>451</v>
      </c>
      <c r="J182" s="47">
        <f>'Прайс лист '!J182</f>
        <v>605</v>
      </c>
      <c r="K182" s="47">
        <f>'Прайс лист '!K182</f>
        <v>659</v>
      </c>
      <c r="L182" s="80"/>
      <c r="M182" s="49"/>
      <c r="N182" s="50">
        <f>L182*F182+M182</f>
        <v>0</v>
      </c>
      <c r="O182" s="51"/>
      <c r="S182" s="52">
        <f t="shared" si="17"/>
        <v>0</v>
      </c>
    </row>
    <row r="183" spans="1:19" ht="15">
      <c r="A183" s="67"/>
      <c r="B183" s="68"/>
      <c r="C183" s="69"/>
      <c r="D183" s="70"/>
      <c r="E183" s="69"/>
      <c r="F183" s="69"/>
      <c r="G183" s="69"/>
      <c r="H183" s="69"/>
      <c r="I183" s="57"/>
      <c r="J183" s="56"/>
      <c r="K183" s="56"/>
      <c r="L183" s="69"/>
      <c r="M183" s="69"/>
      <c r="N183" s="69"/>
      <c r="O183" s="51"/>
      <c r="S183" s="52">
        <f t="shared" si="17"/>
        <v>0</v>
      </c>
    </row>
    <row r="184" spans="1:19" ht="51.75" customHeight="1">
      <c r="A184" s="43" t="s">
        <v>103</v>
      </c>
      <c r="B184" s="44">
        <v>5.5999999999999999E-3</v>
      </c>
      <c r="C184" s="45">
        <v>100</v>
      </c>
      <c r="D184" s="46">
        <v>4626016621587</v>
      </c>
      <c r="E184" s="45"/>
      <c r="F184" s="45">
        <v>6</v>
      </c>
      <c r="G184" s="45" t="s">
        <v>85</v>
      </c>
      <c r="H184" s="45"/>
      <c r="I184" s="47">
        <f>'Прайс лист '!H184</f>
        <v>276</v>
      </c>
      <c r="J184" s="47">
        <f>'Прайс лист '!J184</f>
        <v>371</v>
      </c>
      <c r="K184" s="47">
        <f>'Прайс лист '!K184</f>
        <v>400</v>
      </c>
      <c r="L184" s="60"/>
      <c r="M184" s="49"/>
      <c r="N184" s="50">
        <f>L184*F184+M184</f>
        <v>0</v>
      </c>
      <c r="O184" s="51"/>
      <c r="S184" s="52">
        <f t="shared" si="17"/>
        <v>0</v>
      </c>
    </row>
    <row r="185" spans="1:19" ht="15">
      <c r="A185" s="67"/>
      <c r="B185" s="68"/>
      <c r="C185" s="69"/>
      <c r="D185" s="70"/>
      <c r="E185" s="69"/>
      <c r="F185" s="69"/>
      <c r="G185" s="69"/>
      <c r="H185" s="69"/>
      <c r="I185" s="57"/>
      <c r="J185" s="69"/>
      <c r="K185" s="69"/>
      <c r="L185" s="69"/>
      <c r="M185" s="69"/>
      <c r="N185" s="69"/>
      <c r="O185" s="51"/>
      <c r="S185" s="52">
        <f t="shared" si="17"/>
        <v>0</v>
      </c>
    </row>
    <row r="186" spans="1:19" ht="24" customHeight="1">
      <c r="A186" s="237" t="s">
        <v>104</v>
      </c>
      <c r="B186" s="44">
        <v>6.8999999999999999E-3</v>
      </c>
      <c r="C186" s="45">
        <v>200</v>
      </c>
      <c r="D186" s="46">
        <v>4626016621686</v>
      </c>
      <c r="E186" s="256"/>
      <c r="F186" s="45">
        <v>6</v>
      </c>
      <c r="G186" s="45" t="s">
        <v>64</v>
      </c>
      <c r="H186" s="45" t="s">
        <v>75</v>
      </c>
      <c r="I186" s="47">
        <f>'Прайс лист '!H186</f>
        <v>433</v>
      </c>
      <c r="J186" s="47">
        <f>'Прайс лист '!J186</f>
        <v>632</v>
      </c>
      <c r="K186" s="47">
        <f>'Прайс лист '!K186</f>
        <v>650</v>
      </c>
      <c r="L186" s="80"/>
      <c r="M186" s="49"/>
      <c r="N186" s="50">
        <f>L186*F186+M186</f>
        <v>0</v>
      </c>
      <c r="O186" s="51"/>
      <c r="S186" s="52">
        <f t="shared" si="17"/>
        <v>0</v>
      </c>
    </row>
    <row r="187" spans="1:19" ht="23.25" customHeight="1">
      <c r="A187" s="237"/>
      <c r="B187" s="44">
        <v>6.8999999999999999E-3</v>
      </c>
      <c r="C187" s="45">
        <v>200</v>
      </c>
      <c r="D187" s="46">
        <v>4626016621693</v>
      </c>
      <c r="E187" s="256"/>
      <c r="F187" s="45">
        <v>6</v>
      </c>
      <c r="G187" s="45" t="s">
        <v>64</v>
      </c>
      <c r="H187" s="45" t="s">
        <v>76</v>
      </c>
      <c r="I187" s="47">
        <f>'Прайс лист '!H187</f>
        <v>433</v>
      </c>
      <c r="J187" s="47">
        <f>'Прайс лист '!J187</f>
        <v>632</v>
      </c>
      <c r="K187" s="47">
        <f>'Прайс лист '!K187</f>
        <v>650</v>
      </c>
      <c r="L187" s="80"/>
      <c r="M187" s="49"/>
      <c r="N187" s="50">
        <f>L187*F187+M187</f>
        <v>0</v>
      </c>
      <c r="O187" s="51"/>
      <c r="S187" s="52">
        <f t="shared" si="17"/>
        <v>0</v>
      </c>
    </row>
    <row r="188" spans="1:19" ht="21.75" customHeight="1">
      <c r="A188" s="237"/>
      <c r="B188" s="44">
        <v>6.8999999999999999E-3</v>
      </c>
      <c r="C188" s="45">
        <v>200</v>
      </c>
      <c r="D188" s="46">
        <v>4626016621709</v>
      </c>
      <c r="E188" s="256"/>
      <c r="F188" s="45">
        <v>6</v>
      </c>
      <c r="G188" s="45" t="s">
        <v>64</v>
      </c>
      <c r="H188" s="45" t="s">
        <v>105</v>
      </c>
      <c r="I188" s="47">
        <f>'Прайс лист '!H188</f>
        <v>433</v>
      </c>
      <c r="J188" s="47">
        <f>'Прайс лист '!J188</f>
        <v>632</v>
      </c>
      <c r="K188" s="47">
        <f>'Прайс лист '!K188</f>
        <v>650</v>
      </c>
      <c r="L188" s="80"/>
      <c r="M188" s="49"/>
      <c r="N188" s="50">
        <f>L188*F188+M188</f>
        <v>0</v>
      </c>
      <c r="O188" s="51"/>
      <c r="S188" s="52">
        <f t="shared" si="17"/>
        <v>0</v>
      </c>
    </row>
    <row r="189" spans="1:19" ht="15">
      <c r="A189" s="67"/>
      <c r="B189" s="68"/>
      <c r="C189" s="69"/>
      <c r="D189" s="70"/>
      <c r="E189" s="69"/>
      <c r="F189" s="69"/>
      <c r="G189" s="69"/>
      <c r="H189" s="69"/>
      <c r="I189" s="57"/>
      <c r="J189" s="56"/>
      <c r="K189" s="56"/>
      <c r="L189" s="69"/>
      <c r="M189" s="69"/>
      <c r="N189" s="69"/>
      <c r="O189" s="51"/>
      <c r="S189" s="52">
        <f t="shared" si="17"/>
        <v>0</v>
      </c>
    </row>
    <row r="190" spans="1:19" ht="51.75" customHeight="1">
      <c r="A190" s="43" t="s">
        <v>106</v>
      </c>
      <c r="B190" s="44">
        <v>5.5999999999999999E-3</v>
      </c>
      <c r="C190" s="45">
        <v>100</v>
      </c>
      <c r="D190" s="46">
        <v>4626016621280</v>
      </c>
      <c r="E190" s="45"/>
      <c r="F190" s="45">
        <v>6</v>
      </c>
      <c r="G190" s="45" t="s">
        <v>85</v>
      </c>
      <c r="H190" s="45"/>
      <c r="I190" s="47">
        <f>'Прайс лист '!H190</f>
        <v>650</v>
      </c>
      <c r="J190" s="47">
        <f>'Прайс лист '!J190</f>
        <v>927</v>
      </c>
      <c r="K190" s="47">
        <f>'Прайс лист '!K190</f>
        <v>950</v>
      </c>
      <c r="L190" s="80"/>
      <c r="M190" s="49"/>
      <c r="N190" s="50">
        <f>L190*F190+M190</f>
        <v>0</v>
      </c>
      <c r="O190" s="51"/>
      <c r="S190" s="52">
        <f t="shared" si="17"/>
        <v>0</v>
      </c>
    </row>
    <row r="191" spans="1:19" ht="15">
      <c r="A191" s="67"/>
      <c r="B191" s="68"/>
      <c r="C191" s="69"/>
      <c r="D191" s="70"/>
      <c r="E191" s="69"/>
      <c r="F191" s="69"/>
      <c r="G191" s="69"/>
      <c r="H191" s="69"/>
      <c r="I191" s="57"/>
      <c r="J191" s="56"/>
      <c r="K191" s="56"/>
      <c r="L191" s="69"/>
      <c r="M191" s="69"/>
      <c r="N191" s="69"/>
      <c r="O191" s="51"/>
      <c r="S191" s="52">
        <f t="shared" si="17"/>
        <v>0</v>
      </c>
    </row>
    <row r="192" spans="1:19" ht="51.75" customHeight="1">
      <c r="A192" s="43" t="s">
        <v>107</v>
      </c>
      <c r="B192" s="44">
        <v>5.5999999999999999E-3</v>
      </c>
      <c r="C192" s="45">
        <v>100</v>
      </c>
      <c r="D192" s="46">
        <v>4626016621006</v>
      </c>
      <c r="E192" s="45"/>
      <c r="F192" s="45">
        <v>6</v>
      </c>
      <c r="G192" s="45" t="s">
        <v>85</v>
      </c>
      <c r="H192" s="45"/>
      <c r="I192" s="47">
        <f>'Прайс лист '!H192</f>
        <v>343</v>
      </c>
      <c r="J192" s="47">
        <f>'Прайс лист '!J192</f>
        <v>494</v>
      </c>
      <c r="K192" s="47">
        <f>'Прайс лист '!K192</f>
        <v>500</v>
      </c>
      <c r="L192" s="80"/>
      <c r="M192" s="49"/>
      <c r="N192" s="50">
        <f>L192*F192+M192</f>
        <v>0</v>
      </c>
      <c r="O192" s="51"/>
      <c r="S192" s="52">
        <f t="shared" si="17"/>
        <v>0</v>
      </c>
    </row>
    <row r="193" spans="1:19" ht="15">
      <c r="A193" s="67"/>
      <c r="B193" s="68"/>
      <c r="C193" s="69"/>
      <c r="D193" s="70"/>
      <c r="E193" s="69"/>
      <c r="F193" s="69"/>
      <c r="G193" s="69"/>
      <c r="H193" s="69"/>
      <c r="I193" s="57"/>
      <c r="J193" s="56"/>
      <c r="K193" s="56"/>
      <c r="L193" s="69"/>
      <c r="M193" s="69"/>
      <c r="N193" s="69"/>
      <c r="O193" s="51"/>
      <c r="S193" s="52">
        <f t="shared" si="17"/>
        <v>0</v>
      </c>
    </row>
    <row r="194" spans="1:19" ht="23.25" customHeight="1">
      <c r="A194" s="257" t="s">
        <v>148</v>
      </c>
      <c r="B194" s="44">
        <v>5.1999999999999998E-3</v>
      </c>
      <c r="C194" s="45">
        <v>500</v>
      </c>
      <c r="D194" s="46">
        <v>4626016621389</v>
      </c>
      <c r="E194" s="260"/>
      <c r="F194" s="45">
        <v>6</v>
      </c>
      <c r="G194" s="45" t="s">
        <v>66</v>
      </c>
      <c r="H194" s="45" t="s">
        <v>108</v>
      </c>
      <c r="I194" s="47">
        <f>'Прайс лист '!H194</f>
        <v>621</v>
      </c>
      <c r="J194" s="47">
        <f>'Прайс лист '!J194</f>
        <v>810</v>
      </c>
      <c r="K194" s="47">
        <f>'Прайс лист '!K194</f>
        <v>900</v>
      </c>
      <c r="L194" s="80"/>
      <c r="M194" s="49"/>
      <c r="N194" s="50">
        <f>L194*F194+M194</f>
        <v>0</v>
      </c>
      <c r="O194" s="51"/>
      <c r="S194" s="52">
        <f t="shared" si="17"/>
        <v>0</v>
      </c>
    </row>
    <row r="195" spans="1:19" ht="19.5" customHeight="1">
      <c r="A195" s="258"/>
      <c r="B195" s="44">
        <v>5.1999999999999998E-3</v>
      </c>
      <c r="C195" s="45">
        <v>500</v>
      </c>
      <c r="D195" s="46">
        <v>4626016621396</v>
      </c>
      <c r="E195" s="261"/>
      <c r="F195" s="45">
        <v>6</v>
      </c>
      <c r="G195" s="45" t="s">
        <v>66</v>
      </c>
      <c r="H195" s="45" t="s">
        <v>70</v>
      </c>
      <c r="I195" s="47">
        <f>'Прайс лист '!H195</f>
        <v>621</v>
      </c>
      <c r="J195" s="47">
        <f>'Прайс лист '!J195</f>
        <v>810</v>
      </c>
      <c r="K195" s="47">
        <f>'Прайс лист '!K195</f>
        <v>900</v>
      </c>
      <c r="L195" s="80"/>
      <c r="M195" s="49"/>
      <c r="N195" s="50">
        <f>L195*F195+M195</f>
        <v>0</v>
      </c>
      <c r="O195" s="51"/>
      <c r="S195" s="52">
        <f t="shared" si="17"/>
        <v>0</v>
      </c>
    </row>
    <row r="196" spans="1:19" ht="18.75" customHeight="1">
      <c r="A196" s="258"/>
      <c r="B196" s="44">
        <v>5.1999999999999998E-3</v>
      </c>
      <c r="C196" s="149">
        <v>500</v>
      </c>
      <c r="D196" s="46">
        <v>4626016621938</v>
      </c>
      <c r="E196" s="261"/>
      <c r="F196" s="149">
        <v>6</v>
      </c>
      <c r="G196" s="149" t="s">
        <v>66</v>
      </c>
      <c r="H196" s="149" t="s">
        <v>55</v>
      </c>
      <c r="I196" s="47">
        <f>'Прайс лист '!H196</f>
        <v>621</v>
      </c>
      <c r="J196" s="47">
        <f>'Прайс лист '!J196</f>
        <v>810</v>
      </c>
      <c r="K196" s="47">
        <f>'Прайс лист '!K196</f>
        <v>900</v>
      </c>
      <c r="L196" s="80"/>
      <c r="M196" s="49"/>
      <c r="N196" s="50">
        <f t="shared" ref="N196:N197" si="18">L196*F196+M196</f>
        <v>0</v>
      </c>
      <c r="O196" s="51"/>
      <c r="S196" s="52"/>
    </row>
    <row r="197" spans="1:19" ht="20.25" customHeight="1">
      <c r="A197" s="259"/>
      <c r="B197" s="44">
        <v>5.1999999999999998E-3</v>
      </c>
      <c r="C197" s="149">
        <v>500</v>
      </c>
      <c r="D197" s="46">
        <v>4626016621945</v>
      </c>
      <c r="E197" s="262"/>
      <c r="F197" s="149">
        <v>6</v>
      </c>
      <c r="G197" s="149" t="s">
        <v>66</v>
      </c>
      <c r="H197" s="149" t="s">
        <v>69</v>
      </c>
      <c r="I197" s="47">
        <f>'Прайс лист '!H197</f>
        <v>621</v>
      </c>
      <c r="J197" s="47">
        <f>'Прайс лист '!J197</f>
        <v>810</v>
      </c>
      <c r="K197" s="47">
        <f>'Прайс лист '!K197</f>
        <v>900</v>
      </c>
      <c r="L197" s="80"/>
      <c r="M197" s="49"/>
      <c r="N197" s="50">
        <f t="shared" si="18"/>
        <v>0</v>
      </c>
      <c r="O197" s="51"/>
      <c r="S197" s="52"/>
    </row>
    <row r="198" spans="1:19" ht="15.75">
      <c r="A198" s="97"/>
      <c r="B198" s="98"/>
      <c r="C198" s="99"/>
      <c r="D198" s="100"/>
      <c r="E198" s="99"/>
      <c r="F198" s="99"/>
      <c r="G198" s="99"/>
      <c r="H198" s="99"/>
      <c r="I198" s="57"/>
      <c r="J198" s="56"/>
      <c r="K198" s="56"/>
      <c r="L198" s="101"/>
      <c r="M198" s="93"/>
      <c r="N198" s="69"/>
      <c r="O198" s="51"/>
      <c r="S198" s="52">
        <f t="shared" si="17"/>
        <v>0</v>
      </c>
    </row>
    <row r="199" spans="1:19" ht="51.75" customHeight="1">
      <c r="A199" s="43" t="s">
        <v>109</v>
      </c>
      <c r="B199" s="44">
        <v>5.5999999999999999E-3</v>
      </c>
      <c r="C199" s="45">
        <v>120</v>
      </c>
      <c r="D199" s="46">
        <v>4626016620993</v>
      </c>
      <c r="E199" s="45"/>
      <c r="F199" s="45">
        <v>6</v>
      </c>
      <c r="G199" s="45" t="s">
        <v>85</v>
      </c>
      <c r="H199" s="45"/>
      <c r="I199" s="47">
        <f>'Прайс лист '!H199</f>
        <v>493</v>
      </c>
      <c r="J199" s="47">
        <f>'Прайс лист '!J199</f>
        <v>700</v>
      </c>
      <c r="K199" s="47">
        <f>'Прайс лист '!K199</f>
        <v>720</v>
      </c>
      <c r="L199" s="80"/>
      <c r="M199" s="49"/>
      <c r="N199" s="50">
        <f>L199*F199+M199</f>
        <v>0</v>
      </c>
      <c r="O199" s="51"/>
      <c r="S199" s="52">
        <f t="shared" si="17"/>
        <v>0</v>
      </c>
    </row>
    <row r="200" spans="1:19" ht="15.75">
      <c r="A200" s="97"/>
      <c r="B200" s="98"/>
      <c r="C200" s="99"/>
      <c r="D200" s="100"/>
      <c r="E200" s="99"/>
      <c r="F200" s="99"/>
      <c r="G200" s="99"/>
      <c r="H200" s="102"/>
      <c r="I200" s="57"/>
      <c r="J200" s="56"/>
      <c r="K200" s="56"/>
      <c r="L200" s="101"/>
      <c r="M200" s="93"/>
      <c r="N200" s="93"/>
      <c r="O200" s="51"/>
      <c r="S200" s="52">
        <f t="shared" si="17"/>
        <v>0</v>
      </c>
    </row>
    <row r="201" spans="1:19" ht="27.75" customHeight="1">
      <c r="A201" s="255" t="s">
        <v>110</v>
      </c>
      <c r="B201" s="44">
        <v>6.8999999999999999E-3</v>
      </c>
      <c r="C201" s="45">
        <v>240</v>
      </c>
      <c r="D201" s="46">
        <v>4626016621723</v>
      </c>
      <c r="E201" s="212"/>
      <c r="F201" s="45">
        <v>6</v>
      </c>
      <c r="G201" s="45" t="s">
        <v>64</v>
      </c>
      <c r="H201" s="45" t="s">
        <v>75</v>
      </c>
      <c r="I201" s="47">
        <f>'Прайс лист '!H201</f>
        <v>649</v>
      </c>
      <c r="J201" s="47">
        <f>'Прайс лист '!J201</f>
        <v>820</v>
      </c>
      <c r="K201" s="47">
        <f>'Прайс лист '!K201</f>
        <v>850</v>
      </c>
      <c r="L201" s="80"/>
      <c r="M201" s="49"/>
      <c r="N201" s="50">
        <f>L201*F201+M201</f>
        <v>0</v>
      </c>
      <c r="O201" s="51"/>
      <c r="S201" s="52">
        <f t="shared" si="17"/>
        <v>0</v>
      </c>
    </row>
    <row r="202" spans="1:19" ht="29.25" customHeight="1">
      <c r="A202" s="255"/>
      <c r="B202" s="44">
        <v>6.8999999999999999E-3</v>
      </c>
      <c r="C202" s="45">
        <v>240</v>
      </c>
      <c r="D202" s="46">
        <v>4626016621839</v>
      </c>
      <c r="E202" s="212"/>
      <c r="F202" s="45">
        <v>6</v>
      </c>
      <c r="G202" s="45" t="s">
        <v>64</v>
      </c>
      <c r="H202" s="45" t="s">
        <v>111</v>
      </c>
      <c r="I202" s="47">
        <f>'Прайс лист '!H202</f>
        <v>649</v>
      </c>
      <c r="J202" s="47">
        <f>'Прайс лист '!J202</f>
        <v>820</v>
      </c>
      <c r="K202" s="47">
        <f>'Прайс лист '!K202</f>
        <v>850</v>
      </c>
      <c r="L202" s="80"/>
      <c r="M202" s="49"/>
      <c r="N202" s="50">
        <f>L202*F202+M202</f>
        <v>0</v>
      </c>
      <c r="O202" s="51"/>
      <c r="S202" s="52">
        <f t="shared" si="17"/>
        <v>0</v>
      </c>
    </row>
    <row r="203" spans="1:19" ht="15.75">
      <c r="A203" s="97"/>
      <c r="B203" s="98"/>
      <c r="C203" s="99"/>
      <c r="D203" s="100"/>
      <c r="E203" s="99"/>
      <c r="F203" s="99"/>
      <c r="G203" s="99"/>
      <c r="H203" s="103"/>
      <c r="I203" s="57"/>
      <c r="J203" s="56"/>
      <c r="K203" s="56"/>
      <c r="L203" s="101"/>
      <c r="M203" s="93"/>
      <c r="N203" s="69"/>
      <c r="O203" s="51"/>
      <c r="S203" s="52">
        <f t="shared" si="17"/>
        <v>0</v>
      </c>
    </row>
    <row r="204" spans="1:19" ht="51.75" customHeight="1">
      <c r="A204" s="43" t="s">
        <v>112</v>
      </c>
      <c r="B204" s="44">
        <v>5.5999999999999999E-3</v>
      </c>
      <c r="C204" s="45">
        <v>90</v>
      </c>
      <c r="D204" s="46">
        <v>4626016621556</v>
      </c>
      <c r="E204" s="45"/>
      <c r="F204" s="45">
        <v>6</v>
      </c>
      <c r="G204" s="45" t="s">
        <v>85</v>
      </c>
      <c r="H204" s="45"/>
      <c r="I204" s="47">
        <f>'Прайс лист '!H204</f>
        <v>621</v>
      </c>
      <c r="J204" s="47">
        <f>'Прайс лист '!J204</f>
        <v>810</v>
      </c>
      <c r="K204" s="47">
        <f>'Прайс лист '!K204</f>
        <v>900</v>
      </c>
      <c r="L204" s="60"/>
      <c r="M204" s="49"/>
      <c r="N204" s="50">
        <f>L204*F204+M204</f>
        <v>0</v>
      </c>
      <c r="O204" s="51"/>
      <c r="S204" s="52">
        <f t="shared" si="17"/>
        <v>0</v>
      </c>
    </row>
    <row r="205" spans="1:19" ht="15.75">
      <c r="A205" s="97"/>
      <c r="B205" s="98"/>
      <c r="C205" s="99"/>
      <c r="D205" s="100"/>
      <c r="E205" s="99"/>
      <c r="F205" s="99"/>
      <c r="G205" s="99"/>
      <c r="H205" s="99"/>
      <c r="I205" s="57"/>
      <c r="J205" s="56"/>
      <c r="K205" s="56"/>
      <c r="L205" s="101"/>
      <c r="M205" s="93"/>
      <c r="N205" s="69"/>
      <c r="O205" s="51"/>
      <c r="S205" s="52">
        <f t="shared" si="17"/>
        <v>0</v>
      </c>
    </row>
    <row r="206" spans="1:19" ht="51.75" customHeight="1">
      <c r="A206" s="43" t="s">
        <v>113</v>
      </c>
      <c r="B206" s="44">
        <v>5.5999999999999999E-3</v>
      </c>
      <c r="C206" s="45">
        <v>100</v>
      </c>
      <c r="D206" s="46">
        <v>4626016621549</v>
      </c>
      <c r="E206" s="45"/>
      <c r="F206" s="45">
        <v>6</v>
      </c>
      <c r="G206" s="45" t="s">
        <v>85</v>
      </c>
      <c r="H206" s="45"/>
      <c r="I206" s="47">
        <f>'Прайс лист '!H206</f>
        <v>483</v>
      </c>
      <c r="J206" s="47">
        <f>'Прайс лист '!J206</f>
        <v>630</v>
      </c>
      <c r="K206" s="47">
        <f>'Прайс лист '!K206</f>
        <v>700</v>
      </c>
      <c r="L206" s="60"/>
      <c r="M206" s="49"/>
      <c r="N206" s="50">
        <f>L206*F206+M206</f>
        <v>0</v>
      </c>
      <c r="O206" s="51"/>
      <c r="S206" s="52">
        <f t="shared" si="17"/>
        <v>0</v>
      </c>
    </row>
    <row r="207" spans="1:19" ht="15" customHeight="1">
      <c r="A207" s="104"/>
      <c r="B207" s="105"/>
      <c r="C207" s="14"/>
      <c r="D207" s="106"/>
      <c r="E207" s="14"/>
      <c r="F207" s="14"/>
      <c r="G207" s="14"/>
      <c r="H207" s="14"/>
      <c r="I207" s="14"/>
      <c r="J207" s="107"/>
      <c r="K207" s="23"/>
      <c r="L207" s="22"/>
      <c r="M207" s="41"/>
      <c r="N207" s="105"/>
    </row>
    <row r="208" spans="1:19" ht="15" customHeight="1">
      <c r="A208" s="211" t="s">
        <v>174</v>
      </c>
      <c r="B208" s="213">
        <v>3.0000000000000001E-3</v>
      </c>
      <c r="C208" s="193" t="s">
        <v>172</v>
      </c>
      <c r="D208" s="198">
        <v>4626016622713</v>
      </c>
      <c r="E208" s="212"/>
      <c r="F208" s="193">
        <v>6</v>
      </c>
      <c r="G208" s="193" t="s">
        <v>167</v>
      </c>
      <c r="H208" s="193" t="s">
        <v>168</v>
      </c>
      <c r="I208" s="47">
        <v>140</v>
      </c>
      <c r="J208" s="47">
        <f>'Прайс лист '!J208</f>
        <v>170</v>
      </c>
      <c r="K208" s="47">
        <f>'Прайс лист '!K208</f>
        <v>190</v>
      </c>
      <c r="L208" s="203"/>
      <c r="M208" s="208" t="s">
        <v>173</v>
      </c>
      <c r="N208" s="50">
        <f>L208*F208</f>
        <v>0</v>
      </c>
    </row>
    <row r="209" spans="1:14" ht="15" customHeight="1">
      <c r="A209" s="211"/>
      <c r="B209" s="214"/>
      <c r="C209" s="193" t="s">
        <v>172</v>
      </c>
      <c r="D209" s="198">
        <v>4626016622720</v>
      </c>
      <c r="E209" s="212"/>
      <c r="F209" s="193">
        <v>6</v>
      </c>
      <c r="G209" s="193" t="s">
        <v>167</v>
      </c>
      <c r="H209" s="193" t="s">
        <v>169</v>
      </c>
      <c r="I209" s="47">
        <v>140</v>
      </c>
      <c r="J209" s="47">
        <f>'Прайс лист '!J209</f>
        <v>170</v>
      </c>
      <c r="K209" s="47">
        <f>'Прайс лист '!K209</f>
        <v>190</v>
      </c>
      <c r="L209" s="203"/>
      <c r="M209" s="209"/>
      <c r="N209" s="50">
        <f t="shared" ref="N209:N212" si="19">L209*F209</f>
        <v>0</v>
      </c>
    </row>
    <row r="210" spans="1:14" ht="15" customHeight="1">
      <c r="A210" s="211"/>
      <c r="B210" s="214"/>
      <c r="C210" s="193" t="s">
        <v>172</v>
      </c>
      <c r="D210" s="198">
        <v>4626016622683</v>
      </c>
      <c r="E210" s="212"/>
      <c r="F210" s="193">
        <v>6</v>
      </c>
      <c r="G210" s="193" t="s">
        <v>167</v>
      </c>
      <c r="H210" s="193" t="s">
        <v>170</v>
      </c>
      <c r="I210" s="47">
        <v>140</v>
      </c>
      <c r="J210" s="47">
        <f>'Прайс лист '!J210</f>
        <v>170</v>
      </c>
      <c r="K210" s="47">
        <f>'Прайс лист '!K210</f>
        <v>190</v>
      </c>
      <c r="L210" s="203"/>
      <c r="M210" s="209"/>
      <c r="N210" s="50">
        <f t="shared" si="19"/>
        <v>0</v>
      </c>
    </row>
    <row r="211" spans="1:14" ht="15" customHeight="1">
      <c r="A211" s="211"/>
      <c r="B211" s="214"/>
      <c r="C211" s="193" t="s">
        <v>172</v>
      </c>
      <c r="D211" s="198">
        <v>4626016622706</v>
      </c>
      <c r="E211" s="212"/>
      <c r="F211" s="193">
        <v>6</v>
      </c>
      <c r="G211" s="193" t="s">
        <v>167</v>
      </c>
      <c r="H211" s="193" t="s">
        <v>55</v>
      </c>
      <c r="I211" s="47">
        <v>140</v>
      </c>
      <c r="J211" s="47">
        <f>'Прайс лист '!J211</f>
        <v>170</v>
      </c>
      <c r="K211" s="47">
        <f>'Прайс лист '!K211</f>
        <v>190</v>
      </c>
      <c r="L211" s="203"/>
      <c r="M211" s="209"/>
      <c r="N211" s="50">
        <f t="shared" si="19"/>
        <v>0</v>
      </c>
    </row>
    <row r="212" spans="1:14" ht="15" customHeight="1">
      <c r="A212" s="211"/>
      <c r="B212" s="215"/>
      <c r="C212" s="193" t="s">
        <v>172</v>
      </c>
      <c r="D212" s="198">
        <v>4626016622690</v>
      </c>
      <c r="E212" s="212"/>
      <c r="F212" s="193">
        <v>6</v>
      </c>
      <c r="G212" s="193" t="s">
        <v>167</v>
      </c>
      <c r="H212" s="193" t="s">
        <v>171</v>
      </c>
      <c r="I212" s="47">
        <v>140</v>
      </c>
      <c r="J212" s="47">
        <f>'Прайс лист '!J212</f>
        <v>170</v>
      </c>
      <c r="K212" s="47">
        <f>'Прайс лист '!K212</f>
        <v>190</v>
      </c>
      <c r="L212" s="203"/>
      <c r="M212" s="210"/>
      <c r="N212" s="50">
        <f t="shared" si="19"/>
        <v>0</v>
      </c>
    </row>
    <row r="213" spans="1:14" ht="15.75">
      <c r="A213" s="108"/>
      <c r="B213" s="16"/>
      <c r="C213" s="12"/>
      <c r="D213" s="12"/>
      <c r="E213" s="12"/>
      <c r="F213" s="12"/>
      <c r="G213" s="12"/>
      <c r="H213" s="12"/>
      <c r="I213" s="12"/>
      <c r="J213" s="13"/>
      <c r="K213" s="23"/>
      <c r="L213" s="22"/>
      <c r="M213" s="15"/>
      <c r="N213" s="16"/>
    </row>
    <row r="214" spans="1:14" ht="15.75">
      <c r="A214" s="108"/>
      <c r="B214" s="16"/>
      <c r="C214" s="12"/>
      <c r="D214" s="12"/>
      <c r="E214" s="12"/>
      <c r="F214" s="12"/>
      <c r="G214" s="12"/>
      <c r="H214" s="12"/>
      <c r="I214" s="12"/>
      <c r="J214" s="13"/>
      <c r="K214" s="23"/>
      <c r="L214" s="22"/>
      <c r="M214" s="15"/>
      <c r="N214" s="16"/>
    </row>
    <row r="215" spans="1:14" ht="15.75">
      <c r="A215" s="108"/>
      <c r="B215" s="16"/>
      <c r="C215" s="12"/>
      <c r="D215" s="12"/>
      <c r="E215" s="12"/>
      <c r="F215" s="12"/>
      <c r="G215" s="12"/>
      <c r="H215" s="12"/>
      <c r="I215" s="12"/>
      <c r="J215" s="13"/>
      <c r="K215" s="23"/>
      <c r="L215" s="22"/>
      <c r="M215" s="15"/>
      <c r="N215" s="16"/>
    </row>
    <row r="216" spans="1:14" ht="15.75">
      <c r="A216" s="108"/>
      <c r="B216" s="16"/>
      <c r="C216" s="12"/>
      <c r="D216" s="12"/>
      <c r="E216" s="12"/>
      <c r="F216" s="12"/>
      <c r="G216" s="12"/>
      <c r="H216" s="12"/>
      <c r="I216" s="12"/>
      <c r="J216" s="13"/>
      <c r="K216" s="23"/>
      <c r="L216" s="22"/>
      <c r="M216" s="15"/>
      <c r="N216" s="16"/>
    </row>
    <row r="217" spans="1:14" ht="15.75">
      <c r="A217" s="108"/>
      <c r="B217" s="16"/>
      <c r="C217" s="12"/>
      <c r="D217" s="12"/>
      <c r="E217" s="12"/>
      <c r="F217" s="12"/>
      <c r="G217" s="12"/>
      <c r="H217" s="12"/>
      <c r="I217" s="12"/>
      <c r="J217" s="13"/>
      <c r="K217" s="23"/>
      <c r="L217" s="22"/>
      <c r="M217" s="15"/>
      <c r="N217" s="16"/>
    </row>
    <row r="218" spans="1:14" ht="15.75">
      <c r="A218" s="108"/>
      <c r="B218" s="16"/>
      <c r="C218" s="12"/>
      <c r="D218" s="12"/>
      <c r="E218" s="12"/>
      <c r="F218" s="12"/>
      <c r="G218" s="12"/>
      <c r="H218" s="12"/>
      <c r="I218" s="12"/>
      <c r="J218" s="13"/>
      <c r="K218" s="23"/>
      <c r="L218" s="22"/>
      <c r="M218" s="15"/>
      <c r="N218" s="16"/>
    </row>
    <row r="219" spans="1:14" ht="15.75">
      <c r="A219" s="108"/>
      <c r="B219" s="16"/>
      <c r="C219" s="12"/>
      <c r="D219" s="12"/>
      <c r="E219" s="12"/>
      <c r="F219" s="12"/>
      <c r="G219" s="12"/>
      <c r="H219" s="12"/>
      <c r="I219" s="12"/>
      <c r="J219" s="13"/>
      <c r="K219" s="23"/>
      <c r="L219" s="22"/>
      <c r="M219" s="15"/>
      <c r="N219" s="16"/>
    </row>
    <row r="220" spans="1:14" ht="15.75">
      <c r="A220" s="108"/>
      <c r="B220" s="16"/>
      <c r="C220" s="12"/>
      <c r="D220" s="12"/>
      <c r="E220" s="12"/>
      <c r="F220" s="12"/>
      <c r="G220" s="12"/>
      <c r="H220" s="12"/>
      <c r="I220" s="12"/>
      <c r="J220" s="13"/>
      <c r="K220" s="23"/>
      <c r="L220" s="22"/>
      <c r="M220" s="15"/>
      <c r="N220" s="16"/>
    </row>
    <row r="221" spans="1:14" ht="15.75">
      <c r="A221" s="108"/>
      <c r="B221" s="16"/>
      <c r="C221" s="12"/>
      <c r="D221" s="12"/>
      <c r="E221" s="12"/>
      <c r="F221" s="12"/>
      <c r="G221" s="12"/>
      <c r="H221" s="12"/>
      <c r="I221" s="12"/>
      <c r="J221" s="13"/>
      <c r="K221" s="23"/>
      <c r="L221" s="22"/>
      <c r="M221" s="15"/>
      <c r="N221" s="16"/>
    </row>
    <row r="222" spans="1:14" ht="15.75">
      <c r="A222" s="108"/>
      <c r="B222" s="16"/>
      <c r="C222" s="12"/>
      <c r="D222" s="12"/>
      <c r="E222" s="12"/>
      <c r="F222" s="12"/>
      <c r="G222" s="12"/>
      <c r="H222" s="12"/>
      <c r="I222" s="12"/>
      <c r="J222" s="13"/>
      <c r="K222" s="23"/>
      <c r="L222" s="22"/>
      <c r="M222" s="15"/>
      <c r="N222" s="16"/>
    </row>
    <row r="223" spans="1:14" ht="15.75">
      <c r="A223" s="108"/>
      <c r="B223" s="16"/>
      <c r="C223" s="12"/>
      <c r="D223" s="12"/>
      <c r="E223" s="12"/>
      <c r="F223" s="12"/>
      <c r="G223" s="12"/>
      <c r="H223" s="12"/>
      <c r="I223" s="12"/>
      <c r="J223" s="13"/>
      <c r="K223" s="23"/>
      <c r="L223" s="22"/>
      <c r="M223" s="15"/>
      <c r="N223" s="16"/>
    </row>
    <row r="224" spans="1:14" ht="15.75">
      <c r="A224" s="108"/>
      <c r="B224" s="16"/>
      <c r="C224" s="12"/>
      <c r="D224" s="12"/>
      <c r="E224" s="12"/>
      <c r="F224" s="12"/>
      <c r="G224" s="12"/>
      <c r="H224" s="12"/>
      <c r="I224" s="12"/>
      <c r="J224" s="13"/>
      <c r="K224" s="23"/>
      <c r="L224" s="22"/>
      <c r="M224" s="15"/>
      <c r="N224" s="16"/>
    </row>
    <row r="225" spans="1:14" ht="15.75">
      <c r="A225" s="108"/>
      <c r="B225" s="16"/>
      <c r="C225" s="12"/>
      <c r="D225" s="12"/>
      <c r="E225" s="12"/>
      <c r="F225" s="12"/>
      <c r="G225" s="12"/>
      <c r="H225" s="12"/>
      <c r="I225" s="12"/>
      <c r="J225" s="13"/>
      <c r="K225" s="23"/>
      <c r="L225" s="22"/>
      <c r="M225" s="15"/>
      <c r="N225" s="16"/>
    </row>
    <row r="226" spans="1:14" ht="15.75">
      <c r="A226" s="108"/>
      <c r="B226" s="16"/>
      <c r="C226" s="12"/>
      <c r="D226" s="12"/>
      <c r="E226" s="12"/>
      <c r="F226" s="12"/>
      <c r="G226" s="12"/>
      <c r="H226" s="12"/>
      <c r="I226" s="12"/>
      <c r="J226" s="13"/>
      <c r="K226" s="23"/>
      <c r="L226" s="22"/>
      <c r="M226" s="15"/>
      <c r="N226" s="16"/>
    </row>
    <row r="227" spans="1:14" ht="15.75">
      <c r="A227" s="108"/>
      <c r="B227" s="16"/>
      <c r="C227" s="12"/>
      <c r="D227" s="12"/>
      <c r="E227" s="12"/>
      <c r="F227" s="12"/>
      <c r="G227" s="12"/>
      <c r="H227" s="12"/>
      <c r="I227" s="12"/>
      <c r="J227" s="13"/>
      <c r="K227" s="23"/>
      <c r="L227" s="22"/>
      <c r="M227" s="15"/>
      <c r="N227" s="16"/>
    </row>
    <row r="228" spans="1:14" ht="15.75">
      <c r="A228" s="108"/>
      <c r="B228" s="16"/>
      <c r="C228" s="12"/>
      <c r="D228" s="12"/>
      <c r="E228" s="12"/>
      <c r="F228" s="12"/>
      <c r="G228" s="12"/>
      <c r="H228" s="12"/>
      <c r="I228" s="12"/>
      <c r="J228" s="13"/>
      <c r="K228" s="23"/>
      <c r="L228" s="22"/>
      <c r="M228" s="15"/>
      <c r="N228" s="16"/>
    </row>
    <row r="229" spans="1:14" ht="15.75">
      <c r="A229" s="108"/>
      <c r="B229" s="16"/>
      <c r="C229" s="12"/>
      <c r="D229" s="12"/>
      <c r="E229" s="12"/>
      <c r="F229" s="12"/>
      <c r="G229" s="12"/>
      <c r="H229" s="12"/>
      <c r="I229" s="12"/>
      <c r="J229" s="13"/>
      <c r="K229" s="23"/>
      <c r="L229" s="22"/>
      <c r="M229" s="15"/>
      <c r="N229" s="16"/>
    </row>
    <row r="230" spans="1:14" ht="15.75">
      <c r="A230" s="108"/>
      <c r="B230" s="16"/>
      <c r="C230" s="12"/>
      <c r="D230" s="12"/>
      <c r="E230" s="12"/>
      <c r="F230" s="12"/>
      <c r="G230" s="12"/>
      <c r="H230" s="12"/>
      <c r="I230" s="12"/>
      <c r="J230" s="13"/>
      <c r="K230" s="23"/>
      <c r="L230" s="22"/>
      <c r="M230" s="15"/>
      <c r="N230" s="16"/>
    </row>
    <row r="231" spans="1:14" ht="15.75">
      <c r="A231" s="108"/>
      <c r="B231" s="16"/>
      <c r="C231" s="12"/>
      <c r="D231" s="12"/>
      <c r="E231" s="12"/>
      <c r="F231" s="12"/>
      <c r="G231" s="12"/>
      <c r="H231" s="12"/>
      <c r="I231" s="12"/>
      <c r="J231" s="13"/>
      <c r="K231" s="23"/>
      <c r="L231" s="22"/>
      <c r="M231" s="15"/>
      <c r="N231" s="16"/>
    </row>
    <row r="232" spans="1:14" ht="15.75">
      <c r="A232" s="108"/>
      <c r="B232" s="16"/>
      <c r="C232" s="12"/>
      <c r="D232" s="12"/>
      <c r="E232" s="12"/>
      <c r="F232" s="12"/>
      <c r="G232" s="12"/>
      <c r="H232" s="12"/>
      <c r="I232" s="12"/>
      <c r="J232" s="13"/>
      <c r="K232" s="23"/>
      <c r="L232" s="22"/>
      <c r="M232" s="15"/>
      <c r="N232" s="16"/>
    </row>
    <row r="233" spans="1:14" ht="15.75">
      <c r="A233" s="108"/>
      <c r="B233" s="16"/>
      <c r="C233" s="12"/>
      <c r="D233" s="12"/>
      <c r="E233" s="12"/>
      <c r="F233" s="12"/>
      <c r="G233" s="12"/>
      <c r="H233" s="12"/>
      <c r="I233" s="12"/>
      <c r="J233" s="13"/>
      <c r="K233" s="23"/>
      <c r="L233" s="22"/>
      <c r="M233" s="15"/>
      <c r="N233" s="16"/>
    </row>
    <row r="234" spans="1:14" ht="15.75">
      <c r="A234" s="108"/>
      <c r="B234" s="16"/>
      <c r="C234" s="12"/>
      <c r="D234" s="12"/>
      <c r="E234" s="12"/>
      <c r="F234" s="12"/>
      <c r="G234" s="12"/>
      <c r="H234" s="12"/>
      <c r="I234" s="12"/>
      <c r="J234" s="13"/>
      <c r="K234" s="23"/>
      <c r="L234" s="22"/>
      <c r="M234" s="15"/>
      <c r="N234" s="16"/>
    </row>
    <row r="235" spans="1:14" ht="15.75">
      <c r="A235" s="108"/>
      <c r="B235" s="16"/>
      <c r="C235" s="12"/>
      <c r="D235" s="12"/>
      <c r="E235" s="12"/>
      <c r="F235" s="12"/>
      <c r="G235" s="12"/>
      <c r="H235" s="12"/>
      <c r="I235" s="12"/>
      <c r="J235" s="13"/>
      <c r="K235" s="23"/>
      <c r="L235" s="22"/>
      <c r="M235" s="15"/>
      <c r="N235" s="16"/>
    </row>
    <row r="236" spans="1:14" ht="15.75">
      <c r="A236" s="108"/>
      <c r="B236" s="16"/>
      <c r="C236" s="12"/>
      <c r="D236" s="12"/>
      <c r="E236" s="12"/>
      <c r="F236" s="12"/>
      <c r="G236" s="12"/>
      <c r="H236" s="12"/>
      <c r="I236" s="12"/>
      <c r="J236" s="13"/>
      <c r="K236" s="23"/>
      <c r="L236" s="22"/>
      <c r="M236" s="15"/>
      <c r="N236" s="16"/>
    </row>
    <row r="237" spans="1:14" ht="15.75">
      <c r="A237" s="108"/>
      <c r="B237" s="16"/>
      <c r="C237" s="12"/>
      <c r="D237" s="12"/>
      <c r="E237" s="12"/>
      <c r="F237" s="12"/>
      <c r="G237" s="12"/>
      <c r="H237" s="12"/>
      <c r="I237" s="12"/>
      <c r="J237" s="13"/>
      <c r="K237" s="23"/>
      <c r="L237" s="22"/>
      <c r="M237" s="15"/>
      <c r="N237" s="16"/>
    </row>
    <row r="238" spans="1:14" ht="15.75">
      <c r="A238" s="108"/>
      <c r="B238" s="16"/>
      <c r="C238" s="12"/>
      <c r="D238" s="12"/>
      <c r="E238" s="12"/>
      <c r="F238" s="12"/>
      <c r="G238" s="12"/>
      <c r="H238" s="12"/>
      <c r="I238" s="12"/>
      <c r="J238" s="13"/>
      <c r="K238" s="23"/>
      <c r="L238" s="22"/>
      <c r="M238" s="15"/>
      <c r="N238" s="16"/>
    </row>
    <row r="239" spans="1:14" ht="15.75">
      <c r="A239" s="108"/>
      <c r="B239" s="16"/>
      <c r="C239" s="12"/>
      <c r="D239" s="12"/>
      <c r="E239" s="12"/>
      <c r="F239" s="12"/>
      <c r="G239" s="12"/>
      <c r="H239" s="12"/>
      <c r="I239" s="12"/>
      <c r="J239" s="13"/>
      <c r="K239" s="23"/>
      <c r="L239" s="22"/>
      <c r="M239" s="15"/>
      <c r="N239" s="16"/>
    </row>
    <row r="240" spans="1:14" ht="15.75">
      <c r="A240" s="108"/>
      <c r="B240" s="16"/>
      <c r="C240" s="12"/>
      <c r="D240" s="12"/>
      <c r="E240" s="12"/>
      <c r="F240" s="12"/>
      <c r="G240" s="12"/>
      <c r="H240" s="12"/>
      <c r="I240" s="12"/>
      <c r="J240" s="13"/>
      <c r="K240" s="23"/>
      <c r="L240" s="22"/>
      <c r="M240" s="15"/>
      <c r="N240" s="16"/>
    </row>
    <row r="241" spans="1:14" ht="15.75">
      <c r="A241" s="108"/>
      <c r="B241" s="16"/>
      <c r="C241" s="12"/>
      <c r="D241" s="12"/>
      <c r="E241" s="12"/>
      <c r="F241" s="12"/>
      <c r="G241" s="12"/>
      <c r="H241" s="12"/>
      <c r="I241" s="12"/>
      <c r="J241" s="13"/>
      <c r="K241" s="23"/>
      <c r="L241" s="22"/>
      <c r="M241" s="15"/>
      <c r="N241" s="16"/>
    </row>
    <row r="242" spans="1:14" ht="15.75">
      <c r="A242" s="108"/>
      <c r="B242" s="16"/>
      <c r="C242" s="12"/>
      <c r="D242" s="12"/>
      <c r="E242" s="12"/>
      <c r="F242" s="12"/>
      <c r="G242" s="12"/>
      <c r="H242" s="12"/>
      <c r="I242" s="12"/>
      <c r="J242" s="13"/>
      <c r="K242" s="23"/>
      <c r="L242" s="22"/>
      <c r="M242" s="15"/>
      <c r="N242" s="16"/>
    </row>
    <row r="243" spans="1:14" ht="15.75">
      <c r="A243" s="108"/>
      <c r="B243" s="16"/>
      <c r="C243" s="12"/>
      <c r="D243" s="12"/>
      <c r="E243" s="12"/>
      <c r="F243" s="12"/>
      <c r="G243" s="12"/>
      <c r="H243" s="12"/>
      <c r="I243" s="12"/>
      <c r="J243" s="13"/>
      <c r="K243" s="23"/>
      <c r="L243" s="22"/>
      <c r="M243" s="15"/>
      <c r="N243" s="16"/>
    </row>
    <row r="244" spans="1:14" ht="15.75">
      <c r="A244" s="108"/>
      <c r="B244" s="16"/>
      <c r="C244" s="12"/>
      <c r="D244" s="12"/>
      <c r="E244" s="12"/>
      <c r="F244" s="12"/>
      <c r="G244" s="12"/>
      <c r="H244" s="12"/>
      <c r="I244" s="12"/>
      <c r="J244" s="13"/>
      <c r="K244" s="23"/>
      <c r="L244" s="22"/>
      <c r="M244" s="15"/>
      <c r="N244" s="16"/>
    </row>
    <row r="245" spans="1:14" ht="15.75">
      <c r="A245" s="108"/>
      <c r="B245" s="16"/>
      <c r="C245" s="12"/>
      <c r="D245" s="12"/>
      <c r="E245" s="12"/>
      <c r="F245" s="12"/>
      <c r="G245" s="12"/>
      <c r="H245" s="12"/>
      <c r="I245" s="12"/>
      <c r="J245" s="13"/>
      <c r="K245" s="23"/>
      <c r="L245" s="22"/>
      <c r="M245" s="15"/>
      <c r="N245" s="16"/>
    </row>
    <row r="246" spans="1:14" ht="15.75">
      <c r="A246" s="108"/>
      <c r="B246" s="16"/>
      <c r="C246" s="12"/>
      <c r="D246" s="12"/>
      <c r="E246" s="12"/>
      <c r="F246" s="12"/>
      <c r="G246" s="12"/>
      <c r="H246" s="12"/>
      <c r="I246" s="12"/>
      <c r="J246" s="13"/>
      <c r="K246" s="23"/>
      <c r="L246" s="22"/>
      <c r="M246" s="15"/>
      <c r="N246" s="16"/>
    </row>
    <row r="247" spans="1:14" ht="15.75">
      <c r="A247" s="108"/>
      <c r="B247" s="16"/>
      <c r="C247" s="12"/>
      <c r="D247" s="12"/>
      <c r="E247" s="12"/>
      <c r="F247" s="12"/>
      <c r="G247" s="12"/>
      <c r="H247" s="12"/>
      <c r="I247" s="12"/>
      <c r="J247" s="13"/>
      <c r="K247" s="23"/>
      <c r="L247" s="22"/>
      <c r="M247" s="15"/>
      <c r="N247" s="16"/>
    </row>
    <row r="248" spans="1:14">
      <c r="A248" s="109"/>
      <c r="B248" s="16"/>
      <c r="C248" s="12"/>
      <c r="D248" s="12"/>
      <c r="E248" s="12"/>
      <c r="F248" s="12"/>
      <c r="G248" s="12"/>
      <c r="H248" s="12"/>
      <c r="I248" s="12"/>
      <c r="J248" s="13"/>
      <c r="K248" s="23"/>
      <c r="L248" s="22"/>
      <c r="M248" s="15"/>
      <c r="N248" s="16"/>
    </row>
    <row r="249" spans="1:14">
      <c r="A249" s="109"/>
      <c r="B249" s="16"/>
      <c r="C249" s="12"/>
      <c r="D249" s="12"/>
      <c r="E249" s="12"/>
      <c r="F249" s="12"/>
      <c r="G249" s="12"/>
      <c r="H249" s="12"/>
      <c r="I249" s="12"/>
      <c r="J249" s="13"/>
      <c r="K249" s="23"/>
      <c r="L249" s="22"/>
      <c r="M249" s="15"/>
      <c r="N249" s="16"/>
    </row>
    <row r="250" spans="1:14">
      <c r="A250" s="109"/>
      <c r="B250" s="16"/>
      <c r="C250" s="12"/>
      <c r="D250" s="12"/>
      <c r="E250" s="12"/>
      <c r="F250" s="12"/>
      <c r="G250" s="12"/>
      <c r="H250" s="12"/>
      <c r="I250" s="12"/>
      <c r="J250" s="13"/>
      <c r="K250" s="23"/>
      <c r="L250" s="22"/>
      <c r="M250" s="15"/>
      <c r="N250" s="16"/>
    </row>
    <row r="251" spans="1:14">
      <c r="A251" s="109"/>
      <c r="B251" s="16"/>
      <c r="C251" s="12"/>
      <c r="D251" s="12"/>
      <c r="E251" s="12"/>
      <c r="F251" s="12"/>
      <c r="G251" s="12"/>
      <c r="H251" s="12"/>
      <c r="I251" s="12"/>
      <c r="J251" s="13"/>
      <c r="K251" s="23"/>
      <c r="L251" s="22"/>
      <c r="M251" s="15"/>
      <c r="N251" s="16"/>
    </row>
    <row r="252" spans="1:14">
      <c r="A252" s="109"/>
      <c r="B252" s="16"/>
      <c r="C252" s="12"/>
      <c r="D252" s="12"/>
      <c r="E252" s="12"/>
      <c r="F252" s="12"/>
      <c r="G252" s="12"/>
      <c r="H252" s="12"/>
      <c r="I252" s="12"/>
      <c r="J252" s="13"/>
      <c r="K252" s="23"/>
      <c r="L252" s="22"/>
      <c r="M252" s="15"/>
      <c r="N252" s="16"/>
    </row>
    <row r="253" spans="1:14">
      <c r="A253" s="109"/>
      <c r="B253" s="16"/>
      <c r="C253" s="12"/>
      <c r="D253" s="12"/>
      <c r="E253" s="12"/>
      <c r="F253" s="12"/>
      <c r="G253" s="12"/>
      <c r="H253" s="12"/>
      <c r="I253" s="12"/>
      <c r="J253" s="13"/>
      <c r="K253" s="23"/>
      <c r="L253" s="22"/>
      <c r="M253" s="15"/>
      <c r="N253" s="16"/>
    </row>
    <row r="254" spans="1:14">
      <c r="A254" s="109"/>
      <c r="B254" s="16"/>
      <c r="C254" s="12"/>
      <c r="D254" s="12"/>
      <c r="E254" s="12"/>
      <c r="F254" s="12"/>
      <c r="G254" s="12"/>
      <c r="H254" s="12"/>
      <c r="I254" s="12"/>
      <c r="J254" s="13"/>
      <c r="K254" s="23"/>
      <c r="L254" s="22"/>
      <c r="M254" s="15"/>
      <c r="N254" s="16"/>
    </row>
    <row r="255" spans="1:14">
      <c r="A255" s="109"/>
      <c r="B255" s="16"/>
      <c r="C255" s="12"/>
      <c r="D255" s="12"/>
      <c r="E255" s="12"/>
      <c r="F255" s="12"/>
      <c r="G255" s="12"/>
      <c r="H255" s="12"/>
      <c r="I255" s="12"/>
      <c r="J255" s="13"/>
      <c r="K255" s="23"/>
      <c r="L255" s="22"/>
      <c r="M255" s="15"/>
      <c r="N255" s="16"/>
    </row>
    <row r="256" spans="1:14">
      <c r="A256" s="109"/>
      <c r="B256" s="16"/>
      <c r="C256" s="12"/>
      <c r="D256" s="12"/>
      <c r="E256" s="12"/>
      <c r="F256" s="12"/>
      <c r="G256" s="12"/>
      <c r="H256" s="12"/>
      <c r="I256" s="12"/>
      <c r="J256" s="13"/>
      <c r="K256" s="23"/>
      <c r="L256" s="22"/>
      <c r="M256" s="15"/>
      <c r="N256" s="16"/>
    </row>
    <row r="257" spans="1:14">
      <c r="A257" s="109"/>
      <c r="B257" s="16"/>
      <c r="C257" s="12"/>
      <c r="D257" s="12"/>
      <c r="E257" s="12"/>
      <c r="F257" s="12"/>
      <c r="G257" s="12"/>
      <c r="H257" s="12"/>
      <c r="I257" s="12"/>
      <c r="J257" s="13"/>
      <c r="K257" s="23"/>
      <c r="L257" s="22"/>
      <c r="M257" s="15"/>
      <c r="N257" s="16"/>
    </row>
    <row r="258" spans="1:14">
      <c r="A258" s="109"/>
      <c r="B258" s="16"/>
      <c r="C258" s="12"/>
      <c r="D258" s="12"/>
      <c r="E258" s="12"/>
      <c r="F258" s="12"/>
      <c r="G258" s="12"/>
      <c r="H258" s="12"/>
      <c r="I258" s="12"/>
      <c r="J258" s="13"/>
      <c r="K258" s="23"/>
      <c r="L258" s="22"/>
      <c r="M258" s="15"/>
      <c r="N258" s="16"/>
    </row>
    <row r="259" spans="1:14">
      <c r="A259" s="109"/>
      <c r="B259" s="16"/>
      <c r="C259" s="12"/>
      <c r="D259" s="12"/>
      <c r="E259" s="12"/>
      <c r="F259" s="12"/>
      <c r="G259" s="12"/>
      <c r="H259" s="12"/>
      <c r="I259" s="12"/>
      <c r="J259" s="13"/>
      <c r="K259" s="23"/>
      <c r="L259" s="22"/>
      <c r="M259" s="15"/>
      <c r="N259" s="16"/>
    </row>
    <row r="260" spans="1:14">
      <c r="A260" s="109"/>
      <c r="B260" s="16"/>
      <c r="C260" s="12"/>
      <c r="D260" s="12"/>
      <c r="E260" s="12"/>
      <c r="F260" s="12"/>
      <c r="G260" s="12"/>
      <c r="H260" s="12"/>
      <c r="I260" s="12"/>
      <c r="J260" s="13"/>
      <c r="K260" s="23"/>
      <c r="L260" s="22"/>
      <c r="M260" s="15"/>
      <c r="N260" s="16"/>
    </row>
    <row r="261" spans="1:14">
      <c r="A261" s="109"/>
      <c r="B261" s="16"/>
      <c r="C261" s="12"/>
      <c r="D261" s="12"/>
      <c r="E261" s="12"/>
      <c r="F261" s="12"/>
      <c r="G261" s="12"/>
      <c r="H261" s="12"/>
      <c r="I261" s="12"/>
      <c r="J261" s="13"/>
      <c r="K261" s="23"/>
      <c r="L261" s="22"/>
      <c r="M261" s="15"/>
      <c r="N261" s="16"/>
    </row>
    <row r="262" spans="1:14">
      <c r="A262" s="109"/>
      <c r="B262" s="16"/>
      <c r="C262" s="12"/>
      <c r="D262" s="12"/>
      <c r="E262" s="12"/>
      <c r="F262" s="12"/>
      <c r="G262" s="12"/>
      <c r="H262" s="12"/>
      <c r="I262" s="12"/>
      <c r="J262" s="13"/>
      <c r="K262" s="23"/>
      <c r="L262" s="22"/>
      <c r="M262" s="15"/>
      <c r="N262" s="16"/>
    </row>
    <row r="263" spans="1:14">
      <c r="A263" s="109"/>
      <c r="B263" s="16"/>
      <c r="C263" s="12"/>
      <c r="D263" s="12"/>
      <c r="E263" s="12"/>
      <c r="F263" s="12"/>
      <c r="G263" s="12"/>
      <c r="H263" s="12"/>
      <c r="I263" s="12"/>
      <c r="J263" s="13"/>
      <c r="K263" s="23"/>
      <c r="L263" s="22"/>
      <c r="M263" s="15"/>
      <c r="N263" s="16"/>
    </row>
  </sheetData>
  <sheetProtection password="CDCD" sheet="1" objects="1" scenarios="1"/>
  <autoFilter ref="A6:Q6"/>
  <mergeCells count="78">
    <mergeCell ref="A201:A202"/>
    <mergeCell ref="E201:E202"/>
    <mergeCell ref="A167:A173"/>
    <mergeCell ref="E167:E173"/>
    <mergeCell ref="A175:A180"/>
    <mergeCell ref="E175:E180"/>
    <mergeCell ref="A186:A188"/>
    <mergeCell ref="E186:E188"/>
    <mergeCell ref="A194:A197"/>
    <mergeCell ref="E194:E197"/>
    <mergeCell ref="A140:A145"/>
    <mergeCell ref="E140:E145"/>
    <mergeCell ref="A149:A151"/>
    <mergeCell ref="E149:E151"/>
    <mergeCell ref="A128:A130"/>
    <mergeCell ref="E128:E130"/>
    <mergeCell ref="A132:A136"/>
    <mergeCell ref="E132:E136"/>
    <mergeCell ref="E124:E126"/>
    <mergeCell ref="A124:A126"/>
    <mergeCell ref="A108:A109"/>
    <mergeCell ref="E108:E109"/>
    <mergeCell ref="A111:A112"/>
    <mergeCell ref="E111:E112"/>
    <mergeCell ref="A114:A117"/>
    <mergeCell ref="E114:E117"/>
    <mergeCell ref="A102:A106"/>
    <mergeCell ref="E102:E106"/>
    <mergeCell ref="A88:A96"/>
    <mergeCell ref="E88:E96"/>
    <mergeCell ref="E119:E122"/>
    <mergeCell ref="A119:A122"/>
    <mergeCell ref="A73:A76"/>
    <mergeCell ref="E69:E71"/>
    <mergeCell ref="E73:E76"/>
    <mergeCell ref="A98:A100"/>
    <mergeCell ref="E98:E100"/>
    <mergeCell ref="Q4:Q5"/>
    <mergeCell ref="O6:P6"/>
    <mergeCell ref="A18:A20"/>
    <mergeCell ref="E18:E20"/>
    <mergeCell ref="F4:G4"/>
    <mergeCell ref="I4:J5"/>
    <mergeCell ref="K4:K5"/>
    <mergeCell ref="L4:M5"/>
    <mergeCell ref="O4:P5"/>
    <mergeCell ref="A17:N17"/>
    <mergeCell ref="A8:A16"/>
    <mergeCell ref="E8:E16"/>
    <mergeCell ref="A40:A45"/>
    <mergeCell ref="E40:E45"/>
    <mergeCell ref="A22:A25"/>
    <mergeCell ref="E22:E25"/>
    <mergeCell ref="A27:A31"/>
    <mergeCell ref="E27:E31"/>
    <mergeCell ref="A33:A34"/>
    <mergeCell ref="E33:E34"/>
    <mergeCell ref="F2:G2"/>
    <mergeCell ref="I2:J3"/>
    <mergeCell ref="K2:K3"/>
    <mergeCell ref="F3:G3"/>
    <mergeCell ref="L3:N3"/>
    <mergeCell ref="M208:M212"/>
    <mergeCell ref="A208:A212"/>
    <mergeCell ref="E208:E212"/>
    <mergeCell ref="B208:B212"/>
    <mergeCell ref="A21:L21"/>
    <mergeCell ref="A47:A52"/>
    <mergeCell ref="E47:E52"/>
    <mergeCell ref="A78:A86"/>
    <mergeCell ref="E78:E86"/>
    <mergeCell ref="A54:A55"/>
    <mergeCell ref="E54:E55"/>
    <mergeCell ref="A57:A61"/>
    <mergeCell ref="E57:E61"/>
    <mergeCell ref="A63:A67"/>
    <mergeCell ref="E63:E67"/>
    <mergeCell ref="A69:A71"/>
  </mergeCells>
  <hyperlinks>
    <hyperlink ref="F3" r:id="rId1"/>
  </hyperlinks>
  <pageMargins left="0.7" right="0.7" top="0.75" bottom="0.75" header="0.51180555555555496" footer="0.51180555555555496"/>
  <pageSetup paperSize="9" firstPageNumber="0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K264"/>
  <sheetViews>
    <sheetView topLeftCell="A67" zoomScaleNormal="100" workbookViewId="0">
      <selection activeCell="F93" sqref="F93"/>
    </sheetView>
  </sheetViews>
  <sheetFormatPr defaultRowHeight="15.75"/>
  <cols>
    <col min="1" max="1" width="41.85546875" style="110"/>
    <col min="2" max="2" width="10.28515625" style="3"/>
    <col min="3" max="3" width="18.28515625" style="3"/>
    <col min="4" max="4" width="15.5703125" style="3"/>
    <col min="5" max="5" width="8.28515625" style="3"/>
    <col min="6" max="6" width="17.28515625" style="3"/>
    <col min="7" max="7" width="30.7109375" style="3" customWidth="1"/>
    <col min="8" max="8" width="15.7109375" style="6"/>
    <col min="9" max="9" width="15.5703125" style="6"/>
    <col min="10" max="10" width="16.28515625" style="4"/>
    <col min="11" max="11" width="20.28515625" style="4"/>
  </cols>
  <sheetData>
    <row r="1" spans="1:11">
      <c r="A1" s="8"/>
      <c r="B1" s="10"/>
      <c r="C1" s="10"/>
      <c r="D1" s="10"/>
      <c r="E1" s="10"/>
      <c r="F1" s="11"/>
      <c r="G1" s="12"/>
      <c r="H1" s="15"/>
      <c r="I1" s="15"/>
      <c r="J1" s="13"/>
      <c r="K1" s="13"/>
    </row>
    <row r="2" spans="1:11">
      <c r="A2" s="18"/>
      <c r="B2" s="20"/>
      <c r="C2" s="20"/>
      <c r="D2" s="21" t="s">
        <v>0</v>
      </c>
      <c r="E2" s="226" t="s">
        <v>1</v>
      </c>
      <c r="F2" s="226"/>
      <c r="G2" s="12"/>
      <c r="H2" s="15"/>
      <c r="I2" s="15"/>
      <c r="J2" s="13"/>
      <c r="K2" s="13"/>
    </row>
    <row r="3" spans="1:11" ht="16.5" thickBot="1">
      <c r="A3" s="18"/>
      <c r="B3" s="20"/>
      <c r="C3" s="20"/>
      <c r="D3" s="21" t="s">
        <v>2</v>
      </c>
      <c r="E3" s="229" t="s">
        <v>3</v>
      </c>
      <c r="F3" s="229"/>
      <c r="G3" s="12"/>
      <c r="H3" s="15"/>
      <c r="I3" s="15"/>
      <c r="J3" s="13"/>
      <c r="K3" s="13"/>
    </row>
    <row r="4" spans="1:11" ht="16.5" customHeight="1" thickBot="1">
      <c r="A4" s="18"/>
      <c r="B4" s="20"/>
      <c r="C4" s="20"/>
      <c r="D4" s="21" t="s">
        <v>5</v>
      </c>
      <c r="E4" s="238" t="s">
        <v>6</v>
      </c>
      <c r="F4" s="238"/>
      <c r="G4" s="12"/>
      <c r="H4" s="272" t="s">
        <v>162</v>
      </c>
      <c r="I4" s="272"/>
      <c r="J4" s="272"/>
      <c r="K4" s="272"/>
    </row>
    <row r="5" spans="1:11" ht="16.5" thickBot="1">
      <c r="A5" s="25"/>
      <c r="B5" s="27"/>
      <c r="C5" s="27"/>
      <c r="D5" s="27"/>
      <c r="E5" s="27"/>
      <c r="F5" s="28"/>
      <c r="G5" s="12"/>
      <c r="H5" s="272"/>
      <c r="I5" s="272"/>
      <c r="J5" s="272"/>
      <c r="K5" s="272"/>
    </row>
    <row r="6" spans="1:11" s="37" customFormat="1" ht="51" customHeight="1" thickBot="1">
      <c r="A6" s="30" t="s">
        <v>9</v>
      </c>
      <c r="B6" s="32" t="s">
        <v>11</v>
      </c>
      <c r="C6" s="32" t="s">
        <v>12</v>
      </c>
      <c r="D6" s="32" t="s">
        <v>13</v>
      </c>
      <c r="E6" s="32" t="s">
        <v>14</v>
      </c>
      <c r="F6" s="32" t="s">
        <v>15</v>
      </c>
      <c r="G6" s="32" t="s">
        <v>16</v>
      </c>
      <c r="H6" s="32" t="s">
        <v>114</v>
      </c>
      <c r="I6" s="32" t="s">
        <v>115</v>
      </c>
      <c r="J6" s="32" t="s">
        <v>18</v>
      </c>
      <c r="K6" s="32" t="s">
        <v>19</v>
      </c>
    </row>
    <row r="7" spans="1:11" ht="16.5" thickBot="1">
      <c r="A7" s="111"/>
      <c r="B7" s="112"/>
      <c r="C7" s="112"/>
      <c r="D7" s="112"/>
      <c r="E7" s="112"/>
      <c r="F7" s="112"/>
      <c r="G7" s="112"/>
      <c r="H7" s="112"/>
      <c r="I7" s="112"/>
      <c r="J7" s="112"/>
      <c r="K7" s="112"/>
    </row>
    <row r="8" spans="1:11" ht="15" customHeight="1">
      <c r="A8" s="277" t="s">
        <v>163</v>
      </c>
      <c r="B8" s="278" t="s">
        <v>116</v>
      </c>
      <c r="C8" s="71">
        <v>4626016621433</v>
      </c>
      <c r="D8" s="279"/>
      <c r="E8" s="72">
        <v>6</v>
      </c>
      <c r="F8" s="114" t="s">
        <v>25</v>
      </c>
      <c r="G8" s="72" t="s">
        <v>26</v>
      </c>
      <c r="H8" s="115">
        <v>972</v>
      </c>
      <c r="I8" s="115">
        <f t="shared" ref="I8:I16" si="0">ROUND(861+(861*0.03),0)</f>
        <v>887</v>
      </c>
      <c r="J8" s="115">
        <v>1268</v>
      </c>
      <c r="K8" s="115">
        <v>1409</v>
      </c>
    </row>
    <row r="9" spans="1:11" ht="15" customHeight="1">
      <c r="A9" s="221"/>
      <c r="B9" s="261"/>
      <c r="C9" s="46">
        <v>4626016621457</v>
      </c>
      <c r="D9" s="280"/>
      <c r="E9" s="45">
        <v>6</v>
      </c>
      <c r="F9" s="116" t="s">
        <v>25</v>
      </c>
      <c r="G9" s="45" t="s">
        <v>27</v>
      </c>
      <c r="H9" s="115">
        <v>972</v>
      </c>
      <c r="I9" s="115">
        <f t="shared" si="0"/>
        <v>887</v>
      </c>
      <c r="J9" s="47">
        <v>1268</v>
      </c>
      <c r="K9" s="47">
        <v>1409</v>
      </c>
    </row>
    <row r="10" spans="1:11" ht="15" customHeight="1">
      <c r="A10" s="221"/>
      <c r="B10" s="261"/>
      <c r="C10" s="46">
        <v>4626016621426</v>
      </c>
      <c r="D10" s="280"/>
      <c r="E10" s="45">
        <v>6</v>
      </c>
      <c r="F10" s="116" t="s">
        <v>25</v>
      </c>
      <c r="G10" s="45" t="s">
        <v>28</v>
      </c>
      <c r="H10" s="115">
        <v>972</v>
      </c>
      <c r="I10" s="115">
        <f t="shared" si="0"/>
        <v>887</v>
      </c>
      <c r="J10" s="47">
        <v>1268</v>
      </c>
      <c r="K10" s="47">
        <v>1409</v>
      </c>
    </row>
    <row r="11" spans="1:11" ht="15" customHeight="1">
      <c r="A11" s="221"/>
      <c r="B11" s="261"/>
      <c r="C11" s="46">
        <v>4626016621419</v>
      </c>
      <c r="D11" s="280"/>
      <c r="E11" s="45">
        <v>6</v>
      </c>
      <c r="F11" s="116" t="s">
        <v>25</v>
      </c>
      <c r="G11" s="45" t="s">
        <v>29</v>
      </c>
      <c r="H11" s="115">
        <v>972</v>
      </c>
      <c r="I11" s="115">
        <f t="shared" si="0"/>
        <v>887</v>
      </c>
      <c r="J11" s="47">
        <v>1268</v>
      </c>
      <c r="K11" s="47">
        <v>1409</v>
      </c>
    </row>
    <row r="12" spans="1:11" ht="15" customHeight="1">
      <c r="A12" s="221"/>
      <c r="B12" s="261"/>
      <c r="C12" s="46">
        <v>4626016621440</v>
      </c>
      <c r="D12" s="280"/>
      <c r="E12" s="45">
        <v>6</v>
      </c>
      <c r="F12" s="116" t="s">
        <v>25</v>
      </c>
      <c r="G12" s="45" t="s">
        <v>30</v>
      </c>
      <c r="H12" s="115">
        <v>972</v>
      </c>
      <c r="I12" s="115">
        <f t="shared" si="0"/>
        <v>887</v>
      </c>
      <c r="J12" s="47">
        <v>1268</v>
      </c>
      <c r="K12" s="47">
        <v>1409</v>
      </c>
    </row>
    <row r="13" spans="1:11" ht="15" customHeight="1">
      <c r="A13" s="221"/>
      <c r="B13" s="261"/>
      <c r="C13" s="117">
        <v>4626016621464</v>
      </c>
      <c r="D13" s="280"/>
      <c r="E13" s="116">
        <v>6</v>
      </c>
      <c r="F13" s="116" t="s">
        <v>25</v>
      </c>
      <c r="G13" s="116" t="s">
        <v>31</v>
      </c>
      <c r="H13" s="132">
        <v>972</v>
      </c>
      <c r="I13" s="132">
        <f t="shared" si="0"/>
        <v>887</v>
      </c>
      <c r="J13" s="134">
        <v>1268</v>
      </c>
      <c r="K13" s="134">
        <v>1409</v>
      </c>
    </row>
    <row r="14" spans="1:11" ht="15.75" customHeight="1">
      <c r="A14" s="221"/>
      <c r="B14" s="261"/>
      <c r="C14" s="46">
        <v>4626016622287</v>
      </c>
      <c r="D14" s="280"/>
      <c r="E14" s="175">
        <v>6</v>
      </c>
      <c r="F14" s="175" t="s">
        <v>25</v>
      </c>
      <c r="G14" s="174" t="s">
        <v>160</v>
      </c>
      <c r="H14" s="47">
        <v>972</v>
      </c>
      <c r="I14" s="47">
        <f t="shared" si="0"/>
        <v>887</v>
      </c>
      <c r="J14" s="134">
        <v>1268</v>
      </c>
      <c r="K14" s="134">
        <v>1409</v>
      </c>
    </row>
    <row r="15" spans="1:11" ht="15.75" customHeight="1">
      <c r="A15" s="221"/>
      <c r="B15" s="261"/>
      <c r="C15" s="46">
        <v>4626016622324</v>
      </c>
      <c r="D15" s="280"/>
      <c r="E15" s="194">
        <v>6</v>
      </c>
      <c r="F15" s="194" t="s">
        <v>25</v>
      </c>
      <c r="G15" s="194" t="s">
        <v>161</v>
      </c>
      <c r="H15" s="47">
        <v>972</v>
      </c>
      <c r="I15" s="47">
        <f t="shared" si="0"/>
        <v>887</v>
      </c>
      <c r="J15" s="134">
        <v>1268</v>
      </c>
      <c r="K15" s="134">
        <v>1409</v>
      </c>
    </row>
    <row r="16" spans="1:11" ht="15.75" customHeight="1">
      <c r="A16" s="222"/>
      <c r="B16" s="262"/>
      <c r="C16" s="207">
        <v>4626016622270</v>
      </c>
      <c r="D16" s="281"/>
      <c r="E16" s="205">
        <v>6</v>
      </c>
      <c r="F16" s="205" t="s">
        <v>25</v>
      </c>
      <c r="G16" s="206" t="s">
        <v>175</v>
      </c>
      <c r="H16" s="47">
        <v>972</v>
      </c>
      <c r="I16" s="47">
        <f t="shared" si="0"/>
        <v>887</v>
      </c>
      <c r="J16" s="134">
        <v>1268</v>
      </c>
      <c r="K16" s="134">
        <v>1409</v>
      </c>
    </row>
    <row r="17" spans="1:11">
      <c r="A17" s="118"/>
      <c r="B17" s="119"/>
      <c r="C17" s="120"/>
      <c r="D17" s="121"/>
      <c r="E17" s="119"/>
      <c r="F17" s="119"/>
      <c r="G17" s="119"/>
      <c r="H17" s="122"/>
      <c r="I17" s="122"/>
      <c r="J17" s="122"/>
      <c r="K17" s="122"/>
    </row>
    <row r="18" spans="1:11" ht="15">
      <c r="A18" s="273" t="s">
        <v>32</v>
      </c>
      <c r="B18" s="261" t="s">
        <v>116</v>
      </c>
      <c r="C18" s="71">
        <v>4626016621495</v>
      </c>
      <c r="D18" s="274"/>
      <c r="E18" s="72">
        <v>6</v>
      </c>
      <c r="F18" s="114" t="s">
        <v>25</v>
      </c>
      <c r="G18" s="72" t="s">
        <v>33</v>
      </c>
      <c r="H18" s="115">
        <v>1640</v>
      </c>
      <c r="I18" s="115">
        <f>ROUND(1470+(1470*0.03),0)</f>
        <v>1514</v>
      </c>
      <c r="J18" s="115">
        <v>1800</v>
      </c>
      <c r="K18" s="115">
        <v>2000</v>
      </c>
    </row>
    <row r="19" spans="1:11" ht="15">
      <c r="A19" s="273"/>
      <c r="B19" s="261"/>
      <c r="C19" s="46">
        <v>4626016621471</v>
      </c>
      <c r="D19" s="275"/>
      <c r="E19" s="45">
        <v>6</v>
      </c>
      <c r="F19" s="116" t="s">
        <v>25</v>
      </c>
      <c r="G19" s="45" t="s">
        <v>28</v>
      </c>
      <c r="H19" s="115">
        <v>1640</v>
      </c>
      <c r="I19" s="115">
        <f>ROUND(1470+(1470*0.03),0)</f>
        <v>1514</v>
      </c>
      <c r="J19" s="115">
        <v>1800</v>
      </c>
      <c r="K19" s="115">
        <v>2000</v>
      </c>
    </row>
    <row r="20" spans="1:11" ht="15">
      <c r="A20" s="273"/>
      <c r="B20" s="261"/>
      <c r="C20" s="117">
        <v>4626016621488</v>
      </c>
      <c r="D20" s="276"/>
      <c r="E20" s="116">
        <v>6</v>
      </c>
      <c r="F20" s="116" t="s">
        <v>25</v>
      </c>
      <c r="G20" s="116" t="s">
        <v>34</v>
      </c>
      <c r="H20" s="115">
        <v>1640</v>
      </c>
      <c r="I20" s="115">
        <f>ROUND(1470+(1470*0.03),0)</f>
        <v>1514</v>
      </c>
      <c r="J20" s="115">
        <v>1800</v>
      </c>
      <c r="K20" s="115">
        <v>2000</v>
      </c>
    </row>
    <row r="21" spans="1:11">
      <c r="A21" s="118"/>
      <c r="B21" s="119"/>
      <c r="C21" s="120"/>
      <c r="D21" s="123"/>
      <c r="E21" s="119"/>
      <c r="F21" s="119"/>
      <c r="G21" s="119"/>
      <c r="H21" s="122"/>
      <c r="I21" s="122"/>
      <c r="J21" s="122"/>
      <c r="K21" s="122"/>
    </row>
    <row r="22" spans="1:11" ht="15" customHeight="1">
      <c r="A22" s="266" t="s">
        <v>24</v>
      </c>
      <c r="B22" s="249" t="s">
        <v>117</v>
      </c>
      <c r="C22" s="81">
        <v>4626016622171</v>
      </c>
      <c r="D22" s="267"/>
      <c r="E22" s="124">
        <v>5</v>
      </c>
      <c r="F22" s="124" t="s">
        <v>35</v>
      </c>
      <c r="G22" s="124" t="s">
        <v>36</v>
      </c>
      <c r="H22" s="115">
        <v>778</v>
      </c>
      <c r="I22" s="115">
        <v>725</v>
      </c>
      <c r="J22" s="115">
        <v>1000</v>
      </c>
      <c r="K22" s="115">
        <v>1100</v>
      </c>
    </row>
    <row r="23" spans="1:11" ht="15">
      <c r="A23" s="266"/>
      <c r="B23" s="249"/>
      <c r="C23" s="64">
        <v>4626016622188</v>
      </c>
      <c r="D23" s="267"/>
      <c r="E23" s="63">
        <v>5</v>
      </c>
      <c r="F23" s="63" t="s">
        <v>35</v>
      </c>
      <c r="G23" s="63" t="s">
        <v>37</v>
      </c>
      <c r="H23" s="115">
        <v>778</v>
      </c>
      <c r="I23" s="115">
        <v>725</v>
      </c>
      <c r="J23" s="115">
        <v>1000</v>
      </c>
      <c r="K23" s="115">
        <v>1100</v>
      </c>
    </row>
    <row r="24" spans="1:11" ht="15">
      <c r="A24" s="266"/>
      <c r="B24" s="249"/>
      <c r="C24" s="64">
        <v>4626016622164</v>
      </c>
      <c r="D24" s="267"/>
      <c r="E24" s="63">
        <v>5</v>
      </c>
      <c r="F24" s="63" t="s">
        <v>35</v>
      </c>
      <c r="G24" s="63" t="s">
        <v>38</v>
      </c>
      <c r="H24" s="115">
        <v>778</v>
      </c>
      <c r="I24" s="115">
        <v>725</v>
      </c>
      <c r="J24" s="115">
        <v>1000</v>
      </c>
      <c r="K24" s="115">
        <v>1100</v>
      </c>
    </row>
    <row r="25" spans="1:11" ht="15">
      <c r="A25" s="266"/>
      <c r="B25" s="249"/>
      <c r="C25" s="82">
        <v>4626016622157</v>
      </c>
      <c r="D25" s="267"/>
      <c r="E25" s="125">
        <v>5</v>
      </c>
      <c r="F25" s="125" t="s">
        <v>35</v>
      </c>
      <c r="G25" s="125" t="s">
        <v>34</v>
      </c>
      <c r="H25" s="115">
        <v>778</v>
      </c>
      <c r="I25" s="115">
        <v>725</v>
      </c>
      <c r="J25" s="115">
        <v>1000</v>
      </c>
      <c r="K25" s="115">
        <v>1100</v>
      </c>
    </row>
    <row r="26" spans="1:11">
      <c r="A26" s="118"/>
      <c r="B26" s="119"/>
      <c r="C26" s="120"/>
      <c r="D26" s="121"/>
      <c r="E26" s="119"/>
      <c r="F26" s="119"/>
      <c r="G26" s="119"/>
      <c r="H26" s="122"/>
      <c r="I26" s="122"/>
      <c r="J26" s="122"/>
      <c r="K26" s="122"/>
    </row>
    <row r="27" spans="1:11" ht="15.75" customHeight="1">
      <c r="A27" s="231" t="s">
        <v>39</v>
      </c>
      <c r="B27" s="268" t="s">
        <v>118</v>
      </c>
      <c r="C27" s="71">
        <v>4626016621761</v>
      </c>
      <c r="D27" s="269"/>
      <c r="E27" s="72">
        <v>6</v>
      </c>
      <c r="F27" s="114" t="s">
        <v>25</v>
      </c>
      <c r="G27" s="72" t="s">
        <v>40</v>
      </c>
      <c r="H27" s="115">
        <v>930</v>
      </c>
      <c r="I27" s="115">
        <v>860</v>
      </c>
      <c r="J27" s="115">
        <v>1260</v>
      </c>
      <c r="K27" s="115">
        <v>1300</v>
      </c>
    </row>
    <row r="28" spans="1:11" ht="15.75" customHeight="1">
      <c r="A28" s="231"/>
      <c r="B28" s="268"/>
      <c r="C28" s="46">
        <v>4626016621778</v>
      </c>
      <c r="D28" s="270"/>
      <c r="E28" s="45">
        <v>6</v>
      </c>
      <c r="F28" s="116" t="s">
        <v>25</v>
      </c>
      <c r="G28" s="45" t="s">
        <v>42</v>
      </c>
      <c r="H28" s="115">
        <v>930</v>
      </c>
      <c r="I28" s="115">
        <v>860</v>
      </c>
      <c r="J28" s="115">
        <v>1260</v>
      </c>
      <c r="K28" s="115">
        <v>1300</v>
      </c>
    </row>
    <row r="29" spans="1:11" ht="15.75" customHeight="1">
      <c r="A29" s="231"/>
      <c r="B29" s="268"/>
      <c r="C29" s="46">
        <v>4626016621785</v>
      </c>
      <c r="D29" s="270"/>
      <c r="E29" s="45">
        <v>6</v>
      </c>
      <c r="F29" s="116" t="s">
        <v>25</v>
      </c>
      <c r="G29" s="45" t="s">
        <v>44</v>
      </c>
      <c r="H29" s="115">
        <v>930</v>
      </c>
      <c r="I29" s="115">
        <v>860</v>
      </c>
      <c r="J29" s="115">
        <v>1260</v>
      </c>
      <c r="K29" s="115">
        <v>1300</v>
      </c>
    </row>
    <row r="30" spans="1:11" ht="15.75" customHeight="1">
      <c r="A30" s="231"/>
      <c r="B30" s="268"/>
      <c r="C30" s="46">
        <v>4626016621792</v>
      </c>
      <c r="D30" s="270"/>
      <c r="E30" s="45">
        <v>6</v>
      </c>
      <c r="F30" s="116" t="s">
        <v>25</v>
      </c>
      <c r="G30" s="45" t="s">
        <v>46</v>
      </c>
      <c r="H30" s="115">
        <v>930</v>
      </c>
      <c r="I30" s="115">
        <v>860</v>
      </c>
      <c r="J30" s="115">
        <v>1260</v>
      </c>
      <c r="K30" s="115">
        <v>1300</v>
      </c>
    </row>
    <row r="31" spans="1:11" ht="15.75" customHeight="1">
      <c r="A31" s="231"/>
      <c r="B31" s="268"/>
      <c r="C31" s="46">
        <v>4626016621808</v>
      </c>
      <c r="D31" s="271"/>
      <c r="E31" s="45">
        <v>6</v>
      </c>
      <c r="F31" s="116" t="s">
        <v>25</v>
      </c>
      <c r="G31" s="45" t="s">
        <v>48</v>
      </c>
      <c r="H31" s="115">
        <v>930</v>
      </c>
      <c r="I31" s="115">
        <v>860</v>
      </c>
      <c r="J31" s="115">
        <v>1260</v>
      </c>
      <c r="K31" s="115">
        <v>1300</v>
      </c>
    </row>
    <row r="32" spans="1:11">
      <c r="A32" s="126"/>
      <c r="B32" s="107"/>
      <c r="C32" s="120"/>
      <c r="D32" s="107"/>
      <c r="E32" s="121"/>
      <c r="F32" s="119"/>
      <c r="G32" s="119"/>
      <c r="H32" s="122"/>
      <c r="I32" s="127"/>
      <c r="J32" s="122"/>
      <c r="K32" s="122"/>
    </row>
    <row r="33" spans="1:11" ht="44.25" customHeight="1">
      <c r="A33" s="233" t="s">
        <v>159</v>
      </c>
      <c r="B33" s="282" t="s">
        <v>119</v>
      </c>
      <c r="C33" s="74">
        <v>4626016621662</v>
      </c>
      <c r="D33" s="283"/>
      <c r="E33" s="128">
        <v>6</v>
      </c>
      <c r="F33" s="75" t="s">
        <v>25</v>
      </c>
      <c r="G33" s="129" t="s">
        <v>50</v>
      </c>
      <c r="H33" s="115">
        <v>686</v>
      </c>
      <c r="I33" s="115">
        <f>ROUND(618+(618*0.03),0)</f>
        <v>637</v>
      </c>
      <c r="J33" s="76">
        <v>999</v>
      </c>
      <c r="K33" s="77">
        <v>1100</v>
      </c>
    </row>
    <row r="34" spans="1:11" ht="42.75" customHeight="1">
      <c r="A34" s="233"/>
      <c r="B34" s="282"/>
      <c r="C34" s="74">
        <v>4626016621679</v>
      </c>
      <c r="D34" s="284"/>
      <c r="E34" s="128">
        <v>6</v>
      </c>
      <c r="F34" s="75" t="s">
        <v>25</v>
      </c>
      <c r="G34" s="129" t="s">
        <v>34</v>
      </c>
      <c r="H34" s="115">
        <v>686</v>
      </c>
      <c r="I34" s="115">
        <f>ROUND(618+(618*0.03),0)</f>
        <v>637</v>
      </c>
      <c r="J34" s="76">
        <v>999</v>
      </c>
      <c r="K34" s="77">
        <v>1100</v>
      </c>
    </row>
    <row r="35" spans="1:11">
      <c r="A35" s="118"/>
      <c r="B35" s="119"/>
      <c r="C35" s="120"/>
      <c r="D35" s="123"/>
      <c r="E35" s="119"/>
      <c r="F35" s="119"/>
      <c r="G35" s="119"/>
      <c r="H35" s="122"/>
      <c r="I35" s="122"/>
      <c r="J35" s="122"/>
      <c r="K35" s="122"/>
    </row>
    <row r="36" spans="1:11" ht="77.25" customHeight="1">
      <c r="A36" s="113" t="s">
        <v>120</v>
      </c>
      <c r="B36" s="130">
        <v>750</v>
      </c>
      <c r="C36" s="131">
        <v>4626016621822</v>
      </c>
      <c r="D36" s="114"/>
      <c r="E36" s="114">
        <v>6</v>
      </c>
      <c r="F36" s="114" t="s">
        <v>25</v>
      </c>
      <c r="G36" s="114" t="s">
        <v>52</v>
      </c>
      <c r="H36" s="115">
        <v>927</v>
      </c>
      <c r="I36" s="115">
        <f>ROUND(830+(830*0.03),0)</f>
        <v>855</v>
      </c>
      <c r="J36" s="132">
        <v>1209</v>
      </c>
      <c r="K36" s="47">
        <v>1300</v>
      </c>
    </row>
    <row r="37" spans="1:11">
      <c r="A37" s="118"/>
      <c r="B37" s="119"/>
      <c r="C37" s="120"/>
      <c r="D37" s="119"/>
      <c r="E37" s="119"/>
      <c r="F37" s="119"/>
      <c r="G37" s="119"/>
      <c r="H37" s="122"/>
      <c r="I37" s="122"/>
      <c r="J37" s="122"/>
      <c r="K37" s="122"/>
    </row>
    <row r="38" spans="1:11" ht="77.25" customHeight="1">
      <c r="A38" s="113" t="s">
        <v>53</v>
      </c>
      <c r="B38" s="130">
        <v>750</v>
      </c>
      <c r="C38" s="131">
        <v>4626016621815</v>
      </c>
      <c r="D38" s="114"/>
      <c r="E38" s="114">
        <v>6</v>
      </c>
      <c r="F38" s="114" t="s">
        <v>25</v>
      </c>
      <c r="G38" s="114" t="s">
        <v>36</v>
      </c>
      <c r="H38" s="115">
        <v>916</v>
      </c>
      <c r="I38" s="115">
        <f>ROUND(820+(820*0.03),0)</f>
        <v>845</v>
      </c>
      <c r="J38" s="132">
        <v>1190</v>
      </c>
      <c r="K38" s="47">
        <v>1280</v>
      </c>
    </row>
    <row r="39" spans="1:11">
      <c r="A39" s="118"/>
      <c r="B39" s="119"/>
      <c r="C39" s="120"/>
      <c r="D39" s="119"/>
      <c r="E39" s="119"/>
      <c r="F39" s="119"/>
      <c r="G39" s="119"/>
      <c r="H39" s="122"/>
      <c r="I39" s="122"/>
      <c r="J39" s="122"/>
      <c r="K39" s="122"/>
    </row>
    <row r="40" spans="1:11" ht="15" customHeight="1">
      <c r="A40" s="266" t="s">
        <v>54</v>
      </c>
      <c r="B40" s="249" t="s">
        <v>117</v>
      </c>
      <c r="C40" s="81">
        <v>4626016620443</v>
      </c>
      <c r="D40" s="249"/>
      <c r="E40" s="124">
        <v>5</v>
      </c>
      <c r="F40" s="124" t="s">
        <v>35</v>
      </c>
      <c r="G40" s="124" t="s">
        <v>40</v>
      </c>
      <c r="H40" s="115">
        <v>678</v>
      </c>
      <c r="I40" s="115">
        <f t="shared" ref="I40:I45" si="1">ROUND(605+(605*0.03),0)</f>
        <v>623</v>
      </c>
      <c r="J40" s="115">
        <v>900</v>
      </c>
      <c r="K40" s="115">
        <v>990</v>
      </c>
    </row>
    <row r="41" spans="1:11" ht="15">
      <c r="A41" s="266"/>
      <c r="B41" s="249"/>
      <c r="C41" s="64">
        <v>4626016620450</v>
      </c>
      <c r="D41" s="249"/>
      <c r="E41" s="63">
        <v>5</v>
      </c>
      <c r="F41" s="63" t="s">
        <v>35</v>
      </c>
      <c r="G41" s="63" t="s">
        <v>44</v>
      </c>
      <c r="H41" s="115">
        <v>678</v>
      </c>
      <c r="I41" s="115">
        <f t="shared" si="1"/>
        <v>623</v>
      </c>
      <c r="J41" s="115">
        <v>900</v>
      </c>
      <c r="K41" s="115">
        <v>990</v>
      </c>
    </row>
    <row r="42" spans="1:11" ht="15">
      <c r="A42" s="266"/>
      <c r="B42" s="249"/>
      <c r="C42" s="64">
        <v>4626016620467</v>
      </c>
      <c r="D42" s="249"/>
      <c r="E42" s="63">
        <v>5</v>
      </c>
      <c r="F42" s="63" t="s">
        <v>35</v>
      </c>
      <c r="G42" s="63" t="s">
        <v>55</v>
      </c>
      <c r="H42" s="115">
        <v>678</v>
      </c>
      <c r="I42" s="115">
        <f t="shared" si="1"/>
        <v>623</v>
      </c>
      <c r="J42" s="115">
        <v>900</v>
      </c>
      <c r="K42" s="115">
        <v>990</v>
      </c>
    </row>
    <row r="43" spans="1:11" ht="15">
      <c r="A43" s="266"/>
      <c r="B43" s="249"/>
      <c r="C43" s="64">
        <v>4626016620474</v>
      </c>
      <c r="D43" s="249"/>
      <c r="E43" s="63">
        <v>5</v>
      </c>
      <c r="F43" s="63" t="s">
        <v>35</v>
      </c>
      <c r="G43" s="63" t="s">
        <v>37</v>
      </c>
      <c r="H43" s="115">
        <v>678</v>
      </c>
      <c r="I43" s="115">
        <f t="shared" si="1"/>
        <v>623</v>
      </c>
      <c r="J43" s="115">
        <v>900</v>
      </c>
      <c r="K43" s="115">
        <v>990</v>
      </c>
    </row>
    <row r="44" spans="1:11" ht="15">
      <c r="A44" s="266"/>
      <c r="B44" s="249"/>
      <c r="C44" s="64">
        <v>4626016620498</v>
      </c>
      <c r="D44" s="249"/>
      <c r="E44" s="63">
        <v>5</v>
      </c>
      <c r="F44" s="63" t="s">
        <v>35</v>
      </c>
      <c r="G44" s="63" t="s">
        <v>33</v>
      </c>
      <c r="H44" s="115">
        <v>678</v>
      </c>
      <c r="I44" s="115">
        <f t="shared" si="1"/>
        <v>623</v>
      </c>
      <c r="J44" s="115">
        <v>900</v>
      </c>
      <c r="K44" s="115">
        <v>990</v>
      </c>
    </row>
    <row r="45" spans="1:11" ht="15">
      <c r="A45" s="266"/>
      <c r="B45" s="249"/>
      <c r="C45" s="82">
        <v>4626016620481</v>
      </c>
      <c r="D45" s="249"/>
      <c r="E45" s="125">
        <v>5</v>
      </c>
      <c r="F45" s="125" t="s">
        <v>35</v>
      </c>
      <c r="G45" s="125" t="s">
        <v>34</v>
      </c>
      <c r="H45" s="115">
        <v>678</v>
      </c>
      <c r="I45" s="115">
        <f t="shared" si="1"/>
        <v>623</v>
      </c>
      <c r="J45" s="115">
        <v>900</v>
      </c>
      <c r="K45" s="115">
        <v>990</v>
      </c>
    </row>
    <row r="46" spans="1:11">
      <c r="A46" s="118"/>
      <c r="B46" s="119"/>
      <c r="C46" s="120"/>
      <c r="D46" s="119"/>
      <c r="E46" s="119"/>
      <c r="F46" s="119"/>
      <c r="G46" s="119"/>
      <c r="H46" s="122"/>
      <c r="I46" s="122"/>
      <c r="J46" s="122"/>
      <c r="K46" s="122"/>
    </row>
    <row r="47" spans="1:11" ht="15" customHeight="1">
      <c r="A47" s="211" t="s">
        <v>151</v>
      </c>
      <c r="B47" s="219" t="s">
        <v>116</v>
      </c>
      <c r="C47" s="64">
        <v>4626016621860</v>
      </c>
      <c r="D47" s="267"/>
      <c r="E47" s="124">
        <v>6</v>
      </c>
      <c r="F47" s="45" t="s">
        <v>25</v>
      </c>
      <c r="G47" s="124" t="s">
        <v>44</v>
      </c>
      <c r="H47" s="115">
        <v>1000</v>
      </c>
      <c r="I47" s="115">
        <v>920</v>
      </c>
      <c r="J47" s="115">
        <v>1250</v>
      </c>
      <c r="K47" s="115">
        <v>1375</v>
      </c>
    </row>
    <row r="48" spans="1:11" ht="15">
      <c r="A48" s="211"/>
      <c r="B48" s="219"/>
      <c r="C48" s="64">
        <v>4626016621877</v>
      </c>
      <c r="D48" s="267"/>
      <c r="E48" s="63">
        <v>6</v>
      </c>
      <c r="F48" s="45" t="s">
        <v>25</v>
      </c>
      <c r="G48" s="63" t="s">
        <v>37</v>
      </c>
      <c r="H48" s="115">
        <v>1000</v>
      </c>
      <c r="I48" s="115">
        <v>920</v>
      </c>
      <c r="J48" s="115">
        <v>1250</v>
      </c>
      <c r="K48" s="115">
        <v>1375</v>
      </c>
    </row>
    <row r="49" spans="1:11" ht="15">
      <c r="A49" s="211"/>
      <c r="B49" s="219"/>
      <c r="C49" s="64">
        <v>4626016621884</v>
      </c>
      <c r="D49" s="267"/>
      <c r="E49" s="63">
        <v>6</v>
      </c>
      <c r="F49" s="45" t="s">
        <v>25</v>
      </c>
      <c r="G49" s="63" t="s">
        <v>33</v>
      </c>
      <c r="H49" s="115">
        <v>1000</v>
      </c>
      <c r="I49" s="115">
        <v>920</v>
      </c>
      <c r="J49" s="115">
        <v>1250</v>
      </c>
      <c r="K49" s="115">
        <v>1375</v>
      </c>
    </row>
    <row r="50" spans="1:11" ht="15">
      <c r="A50" s="211"/>
      <c r="B50" s="219"/>
      <c r="C50" s="64">
        <v>4626016621891</v>
      </c>
      <c r="D50" s="267"/>
      <c r="E50" s="63">
        <v>6</v>
      </c>
      <c r="F50" s="45" t="s">
        <v>25</v>
      </c>
      <c r="G50" s="63" t="s">
        <v>38</v>
      </c>
      <c r="H50" s="115">
        <v>1000</v>
      </c>
      <c r="I50" s="115">
        <v>920</v>
      </c>
      <c r="J50" s="115">
        <v>1250</v>
      </c>
      <c r="K50" s="115">
        <v>1375</v>
      </c>
    </row>
    <row r="51" spans="1:11" ht="15">
      <c r="A51" s="211"/>
      <c r="B51" s="219"/>
      <c r="C51" s="64">
        <v>4626016621907</v>
      </c>
      <c r="D51" s="267"/>
      <c r="E51" s="63">
        <v>6</v>
      </c>
      <c r="F51" s="45" t="s">
        <v>25</v>
      </c>
      <c r="G51" s="63" t="s">
        <v>48</v>
      </c>
      <c r="H51" s="115">
        <v>1000</v>
      </c>
      <c r="I51" s="115">
        <v>920</v>
      </c>
      <c r="J51" s="115">
        <v>1250</v>
      </c>
      <c r="K51" s="115">
        <v>1375</v>
      </c>
    </row>
    <row r="52" spans="1:11" ht="15">
      <c r="A52" s="211"/>
      <c r="B52" s="219"/>
      <c r="C52" s="64">
        <v>4626016621914</v>
      </c>
      <c r="D52" s="267"/>
      <c r="E52" s="125">
        <v>6</v>
      </c>
      <c r="F52" s="45" t="s">
        <v>25</v>
      </c>
      <c r="G52" s="125" t="s">
        <v>34</v>
      </c>
      <c r="H52" s="115">
        <v>1000</v>
      </c>
      <c r="I52" s="115">
        <v>920</v>
      </c>
      <c r="J52" s="115">
        <v>1250</v>
      </c>
      <c r="K52" s="115">
        <v>1375</v>
      </c>
    </row>
    <row r="53" spans="1:11">
      <c r="A53" s="118"/>
      <c r="B53" s="119"/>
      <c r="C53" s="120"/>
      <c r="D53" s="119"/>
      <c r="E53" s="119"/>
      <c r="F53" s="119"/>
      <c r="G53" s="119"/>
      <c r="H53" s="122"/>
      <c r="I53" s="122"/>
      <c r="J53" s="122"/>
      <c r="K53" s="122"/>
    </row>
    <row r="54" spans="1:11" ht="24" customHeight="1">
      <c r="A54" s="266" t="s">
        <v>150</v>
      </c>
      <c r="B54" s="249" t="s">
        <v>121</v>
      </c>
      <c r="C54" s="81">
        <v>4626016621846</v>
      </c>
      <c r="D54" s="267"/>
      <c r="E54" s="124">
        <v>6</v>
      </c>
      <c r="F54" s="45" t="s">
        <v>25</v>
      </c>
      <c r="G54" s="124" t="s">
        <v>38</v>
      </c>
      <c r="H54" s="115">
        <v>650</v>
      </c>
      <c r="I54" s="115">
        <v>600</v>
      </c>
      <c r="J54" s="115">
        <v>810</v>
      </c>
      <c r="K54" s="115">
        <v>890</v>
      </c>
    </row>
    <row r="55" spans="1:11" ht="27" customHeight="1">
      <c r="A55" s="266"/>
      <c r="B55" s="249"/>
      <c r="C55" s="82">
        <v>4626016621853</v>
      </c>
      <c r="D55" s="267"/>
      <c r="E55" s="125">
        <v>6</v>
      </c>
      <c r="F55" s="45" t="s">
        <v>25</v>
      </c>
      <c r="G55" s="125" t="s">
        <v>34</v>
      </c>
      <c r="H55" s="115">
        <v>650</v>
      </c>
      <c r="I55" s="115">
        <v>600</v>
      </c>
      <c r="J55" s="115">
        <v>810</v>
      </c>
      <c r="K55" s="115">
        <v>890</v>
      </c>
    </row>
    <row r="56" spans="1:11">
      <c r="A56" s="118"/>
      <c r="B56" s="119"/>
      <c r="C56" s="120"/>
      <c r="D56" s="119"/>
      <c r="E56" s="119"/>
      <c r="F56" s="119"/>
      <c r="G56" s="119"/>
      <c r="H56" s="122"/>
      <c r="I56" s="122"/>
      <c r="J56" s="122"/>
      <c r="K56" s="122"/>
    </row>
    <row r="57" spans="1:11" ht="15" customHeight="1">
      <c r="A57" s="266" t="s">
        <v>24</v>
      </c>
      <c r="B57" s="249" t="s">
        <v>122</v>
      </c>
      <c r="C57" s="81">
        <v>4626016620207</v>
      </c>
      <c r="D57" s="267"/>
      <c r="E57" s="124">
        <v>5</v>
      </c>
      <c r="F57" s="124" t="s">
        <v>56</v>
      </c>
      <c r="G57" s="124" t="s">
        <v>57</v>
      </c>
      <c r="H57" s="115">
        <v>945</v>
      </c>
      <c r="I57" s="115">
        <f t="shared" ref="I57:I61" si="2">ROUND(851+(851*0.03),0)</f>
        <v>877</v>
      </c>
      <c r="J57" s="115">
        <v>1275</v>
      </c>
      <c r="K57" s="115">
        <v>1399</v>
      </c>
    </row>
    <row r="58" spans="1:11" ht="15">
      <c r="A58" s="266"/>
      <c r="B58" s="249"/>
      <c r="C58" s="64">
        <v>4626016620146</v>
      </c>
      <c r="D58" s="267"/>
      <c r="E58" s="63">
        <v>5</v>
      </c>
      <c r="F58" s="63" t="s">
        <v>56</v>
      </c>
      <c r="G58" s="63" t="s">
        <v>36</v>
      </c>
      <c r="H58" s="115">
        <v>945</v>
      </c>
      <c r="I58" s="115">
        <f t="shared" si="2"/>
        <v>877</v>
      </c>
      <c r="J58" s="47">
        <v>1275</v>
      </c>
      <c r="K58" s="115">
        <v>1399</v>
      </c>
    </row>
    <row r="59" spans="1:11" ht="15">
      <c r="A59" s="266"/>
      <c r="B59" s="249"/>
      <c r="C59" s="64">
        <v>4626016620153</v>
      </c>
      <c r="D59" s="267"/>
      <c r="E59" s="63">
        <v>5</v>
      </c>
      <c r="F59" s="63" t="s">
        <v>56</v>
      </c>
      <c r="G59" s="63" t="s">
        <v>44</v>
      </c>
      <c r="H59" s="115">
        <v>945</v>
      </c>
      <c r="I59" s="115">
        <f t="shared" si="2"/>
        <v>877</v>
      </c>
      <c r="J59" s="47">
        <v>1275</v>
      </c>
      <c r="K59" s="115">
        <v>1399</v>
      </c>
    </row>
    <row r="60" spans="1:11" ht="15">
      <c r="A60" s="266"/>
      <c r="B60" s="249"/>
      <c r="C60" s="64">
        <v>4626016620160</v>
      </c>
      <c r="D60" s="267"/>
      <c r="E60" s="63">
        <v>5</v>
      </c>
      <c r="F60" s="63" t="s">
        <v>56</v>
      </c>
      <c r="G60" s="63" t="s">
        <v>55</v>
      </c>
      <c r="H60" s="115">
        <v>945</v>
      </c>
      <c r="I60" s="115">
        <f t="shared" si="2"/>
        <v>877</v>
      </c>
      <c r="J60" s="47">
        <v>1275</v>
      </c>
      <c r="K60" s="115">
        <v>1399</v>
      </c>
    </row>
    <row r="61" spans="1:11" ht="17.25" customHeight="1">
      <c r="A61" s="266"/>
      <c r="B61" s="249"/>
      <c r="C61" s="64">
        <v>4626016620665</v>
      </c>
      <c r="D61" s="267"/>
      <c r="E61" s="63">
        <v>5</v>
      </c>
      <c r="F61" s="63" t="s">
        <v>56</v>
      </c>
      <c r="G61" s="63" t="s">
        <v>58</v>
      </c>
      <c r="H61" s="115">
        <v>945</v>
      </c>
      <c r="I61" s="115">
        <f t="shared" si="2"/>
        <v>877</v>
      </c>
      <c r="J61" s="47">
        <v>1275</v>
      </c>
      <c r="K61" s="115">
        <v>1399</v>
      </c>
    </row>
    <row r="62" spans="1:11">
      <c r="A62" s="118"/>
      <c r="B62" s="119"/>
      <c r="C62" s="120"/>
      <c r="D62" s="119"/>
      <c r="E62" s="119"/>
      <c r="F62" s="119"/>
      <c r="G62" s="119"/>
      <c r="H62" s="122"/>
      <c r="I62" s="122"/>
      <c r="J62" s="122"/>
      <c r="K62" s="122"/>
    </row>
    <row r="63" spans="1:11" ht="15" customHeight="1">
      <c r="A63" s="266" t="s">
        <v>24</v>
      </c>
      <c r="B63" s="249" t="s">
        <v>123</v>
      </c>
      <c r="C63" s="81">
        <v>4626016620726</v>
      </c>
      <c r="D63" s="267"/>
      <c r="E63" s="124">
        <v>4</v>
      </c>
      <c r="F63" s="124" t="s">
        <v>59</v>
      </c>
      <c r="G63" s="124" t="s">
        <v>40</v>
      </c>
      <c r="H63" s="115">
        <v>2137</v>
      </c>
      <c r="I63" s="115">
        <f>ROUND(1930+(1930*0.03),0)</f>
        <v>1988</v>
      </c>
      <c r="J63" s="115">
        <v>2717</v>
      </c>
      <c r="K63" s="115">
        <v>2860</v>
      </c>
    </row>
    <row r="64" spans="1:11" ht="15">
      <c r="A64" s="266"/>
      <c r="B64" s="249"/>
      <c r="C64" s="64">
        <v>4626016620719</v>
      </c>
      <c r="D64" s="267"/>
      <c r="E64" s="63">
        <v>4</v>
      </c>
      <c r="F64" s="63" t="s">
        <v>59</v>
      </c>
      <c r="G64" s="63" t="s">
        <v>36</v>
      </c>
      <c r="H64" s="115">
        <v>2137</v>
      </c>
      <c r="I64" s="115">
        <f>ROUND(1930+(1930*0.03),0)</f>
        <v>1988</v>
      </c>
      <c r="J64" s="47">
        <v>2717</v>
      </c>
      <c r="K64" s="115">
        <v>2860</v>
      </c>
    </row>
    <row r="65" spans="1:11" ht="15">
      <c r="A65" s="266"/>
      <c r="B65" s="249"/>
      <c r="C65" s="64">
        <v>4626016620733</v>
      </c>
      <c r="D65" s="267"/>
      <c r="E65" s="63">
        <v>4</v>
      </c>
      <c r="F65" s="63" t="s">
        <v>59</v>
      </c>
      <c r="G65" s="63" t="s">
        <v>44</v>
      </c>
      <c r="H65" s="115">
        <v>2137</v>
      </c>
      <c r="I65" s="115">
        <f>ROUND(1930+(1930*0.03),0)</f>
        <v>1988</v>
      </c>
      <c r="J65" s="47">
        <v>2717</v>
      </c>
      <c r="K65" s="115">
        <v>2860</v>
      </c>
    </row>
    <row r="66" spans="1:11" ht="15">
      <c r="A66" s="266"/>
      <c r="B66" s="249"/>
      <c r="C66" s="64">
        <v>4626016620771</v>
      </c>
      <c r="D66" s="267"/>
      <c r="E66" s="63">
        <v>4</v>
      </c>
      <c r="F66" s="63" t="s">
        <v>59</v>
      </c>
      <c r="G66" s="63" t="s">
        <v>38</v>
      </c>
      <c r="H66" s="115">
        <v>2137</v>
      </c>
      <c r="I66" s="115">
        <f>ROUND(1930+(1930*0.03),0)</f>
        <v>1988</v>
      </c>
      <c r="J66" s="47">
        <v>2717</v>
      </c>
      <c r="K66" s="115">
        <v>2860</v>
      </c>
    </row>
    <row r="67" spans="1:11" ht="15">
      <c r="A67" s="266"/>
      <c r="B67" s="249"/>
      <c r="C67" s="82">
        <v>4626016620702</v>
      </c>
      <c r="D67" s="267"/>
      <c r="E67" s="125">
        <v>4</v>
      </c>
      <c r="F67" s="125" t="s">
        <v>59</v>
      </c>
      <c r="G67" s="125" t="s">
        <v>34</v>
      </c>
      <c r="H67" s="115">
        <v>2137</v>
      </c>
      <c r="I67" s="115">
        <f>ROUND(1930+(1930*0.03),0)</f>
        <v>1988</v>
      </c>
      <c r="J67" s="134">
        <v>2717</v>
      </c>
      <c r="K67" s="115">
        <v>2860</v>
      </c>
    </row>
    <row r="68" spans="1:11">
      <c r="A68" s="154"/>
      <c r="B68" s="155"/>
      <c r="C68" s="156"/>
      <c r="D68" s="23"/>
      <c r="E68" s="157"/>
      <c r="F68" s="157"/>
      <c r="G68" s="157"/>
      <c r="H68" s="159"/>
      <c r="I68" s="159"/>
      <c r="J68" s="158"/>
      <c r="K68" s="159"/>
    </row>
    <row r="69" spans="1:11" ht="15.75" customHeight="1">
      <c r="A69" s="291" t="s">
        <v>140</v>
      </c>
      <c r="B69" s="294" t="s">
        <v>141</v>
      </c>
      <c r="C69" s="161">
        <v>4626016622195</v>
      </c>
      <c r="D69" s="294"/>
      <c r="E69" s="162">
        <v>6</v>
      </c>
      <c r="F69" s="150" t="s">
        <v>142</v>
      </c>
      <c r="G69" s="163" t="s">
        <v>143</v>
      </c>
      <c r="H69" s="164">
        <v>605</v>
      </c>
      <c r="I69" s="164">
        <v>550</v>
      </c>
      <c r="J69" s="164">
        <v>760</v>
      </c>
      <c r="K69" s="164">
        <v>850</v>
      </c>
    </row>
    <row r="70" spans="1:11" ht="15.75" customHeight="1">
      <c r="A70" s="292"/>
      <c r="B70" s="295"/>
      <c r="C70" s="161">
        <v>4626016622201</v>
      </c>
      <c r="D70" s="295"/>
      <c r="E70" s="162">
        <v>6</v>
      </c>
      <c r="F70" s="150" t="s">
        <v>142</v>
      </c>
      <c r="G70" s="163" t="s">
        <v>144</v>
      </c>
      <c r="H70" s="164">
        <v>605</v>
      </c>
      <c r="I70" s="164">
        <v>550</v>
      </c>
      <c r="J70" s="164">
        <v>760</v>
      </c>
      <c r="K70" s="164">
        <v>850</v>
      </c>
    </row>
    <row r="71" spans="1:11" ht="15.75" customHeight="1">
      <c r="A71" s="293"/>
      <c r="B71" s="296"/>
      <c r="C71" s="161">
        <v>4626016622218</v>
      </c>
      <c r="D71" s="296"/>
      <c r="E71" s="162">
        <v>6</v>
      </c>
      <c r="F71" s="150" t="s">
        <v>142</v>
      </c>
      <c r="G71" s="163" t="s">
        <v>48</v>
      </c>
      <c r="H71" s="164">
        <v>605</v>
      </c>
      <c r="I71" s="164">
        <v>550</v>
      </c>
      <c r="J71" s="164">
        <v>760</v>
      </c>
      <c r="K71" s="164">
        <v>850</v>
      </c>
    </row>
    <row r="72" spans="1:11">
      <c r="A72" s="118"/>
      <c r="B72" s="119"/>
      <c r="C72" s="120"/>
      <c r="D72" s="119"/>
      <c r="E72" s="119"/>
      <c r="F72" s="119"/>
      <c r="G72" s="119"/>
      <c r="H72" s="127"/>
      <c r="I72" s="127"/>
      <c r="J72" s="122"/>
      <c r="K72" s="122"/>
    </row>
    <row r="73" spans="1:11" ht="15.75" customHeight="1">
      <c r="A73" s="291" t="s">
        <v>145</v>
      </c>
      <c r="B73" s="294" t="s">
        <v>141</v>
      </c>
      <c r="C73" s="161">
        <v>4626016622225</v>
      </c>
      <c r="D73" s="294"/>
      <c r="E73" s="162">
        <v>6</v>
      </c>
      <c r="F73" s="150" t="s">
        <v>142</v>
      </c>
      <c r="G73" s="163" t="s">
        <v>46</v>
      </c>
      <c r="H73" s="164">
        <v>495</v>
      </c>
      <c r="I73" s="164">
        <v>450</v>
      </c>
      <c r="J73" s="164">
        <v>585</v>
      </c>
      <c r="K73" s="164">
        <v>650</v>
      </c>
    </row>
    <row r="74" spans="1:11" ht="15.75" customHeight="1">
      <c r="A74" s="292"/>
      <c r="B74" s="295"/>
      <c r="C74" s="161">
        <v>4626016622232</v>
      </c>
      <c r="D74" s="295"/>
      <c r="E74" s="162">
        <v>6</v>
      </c>
      <c r="F74" s="150" t="s">
        <v>142</v>
      </c>
      <c r="G74" s="163" t="s">
        <v>146</v>
      </c>
      <c r="H74" s="164">
        <v>495</v>
      </c>
      <c r="I74" s="164">
        <v>450</v>
      </c>
      <c r="J74" s="164">
        <v>585</v>
      </c>
      <c r="K74" s="164">
        <v>650</v>
      </c>
    </row>
    <row r="75" spans="1:11" ht="15.75" customHeight="1">
      <c r="A75" s="292"/>
      <c r="B75" s="295"/>
      <c r="C75" s="161">
        <v>4626016622249</v>
      </c>
      <c r="D75" s="295"/>
      <c r="E75" s="162">
        <v>6</v>
      </c>
      <c r="F75" s="150" t="s">
        <v>142</v>
      </c>
      <c r="G75" s="163" t="s">
        <v>147</v>
      </c>
      <c r="H75" s="164">
        <v>495</v>
      </c>
      <c r="I75" s="164">
        <v>450</v>
      </c>
      <c r="J75" s="164">
        <v>585</v>
      </c>
      <c r="K75" s="164">
        <v>650</v>
      </c>
    </row>
    <row r="76" spans="1:11" ht="15.75" customHeight="1">
      <c r="A76" s="293"/>
      <c r="B76" s="296"/>
      <c r="C76" s="161">
        <v>4626016622256</v>
      </c>
      <c r="D76" s="296"/>
      <c r="E76" s="162">
        <v>6</v>
      </c>
      <c r="F76" s="150" t="s">
        <v>142</v>
      </c>
      <c r="G76" s="163" t="s">
        <v>69</v>
      </c>
      <c r="H76" s="164">
        <v>495</v>
      </c>
      <c r="I76" s="164">
        <v>450</v>
      </c>
      <c r="J76" s="164">
        <v>585</v>
      </c>
      <c r="K76" s="164">
        <v>650</v>
      </c>
    </row>
    <row r="77" spans="1:11">
      <c r="A77" s="118"/>
      <c r="B77" s="119"/>
      <c r="C77" s="120"/>
      <c r="D77" s="119"/>
      <c r="E77" s="119"/>
      <c r="F77" s="119"/>
      <c r="G77" s="119"/>
      <c r="H77" s="122"/>
      <c r="I77" s="122"/>
      <c r="J77" s="122"/>
      <c r="K77" s="122"/>
    </row>
    <row r="78" spans="1:11" ht="15" customHeight="1">
      <c r="A78" s="285" t="s">
        <v>158</v>
      </c>
      <c r="B78" s="260" t="s">
        <v>124</v>
      </c>
      <c r="C78" s="46">
        <v>4626016621624</v>
      </c>
      <c r="D78" s="288"/>
      <c r="E78" s="45">
        <v>6</v>
      </c>
      <c r="F78" s="45" t="s">
        <v>25</v>
      </c>
      <c r="G78" s="45" t="s">
        <v>36</v>
      </c>
      <c r="H78" s="115">
        <v>644</v>
      </c>
      <c r="I78" s="115">
        <f>ROUND(581+(581*0.03),0)</f>
        <v>598</v>
      </c>
      <c r="J78" s="47">
        <v>930</v>
      </c>
      <c r="K78" s="47">
        <v>970</v>
      </c>
    </row>
    <row r="79" spans="1:11" ht="15" customHeight="1">
      <c r="A79" s="286"/>
      <c r="B79" s="261"/>
      <c r="C79" s="46">
        <v>4626016621617</v>
      </c>
      <c r="D79" s="289"/>
      <c r="E79" s="72">
        <v>6</v>
      </c>
      <c r="F79" s="72" t="s">
        <v>25</v>
      </c>
      <c r="G79" s="72" t="s">
        <v>40</v>
      </c>
      <c r="H79" s="115">
        <v>644</v>
      </c>
      <c r="I79" s="115">
        <f>ROUND(581+(581*0.03),0)</f>
        <v>598</v>
      </c>
      <c r="J79" s="115">
        <v>930</v>
      </c>
      <c r="K79" s="115">
        <v>970</v>
      </c>
    </row>
    <row r="80" spans="1:11" ht="15" customHeight="1">
      <c r="A80" s="286"/>
      <c r="B80" s="261"/>
      <c r="C80" s="46">
        <v>4626016621648</v>
      </c>
      <c r="D80" s="289"/>
      <c r="E80" s="116">
        <v>6</v>
      </c>
      <c r="F80" s="116" t="s">
        <v>25</v>
      </c>
      <c r="G80" s="45" t="s">
        <v>44</v>
      </c>
      <c r="H80" s="115">
        <v>644</v>
      </c>
      <c r="I80" s="115">
        <f>ROUND(581+(581*0.03),0)</f>
        <v>598</v>
      </c>
      <c r="J80" s="134">
        <v>930</v>
      </c>
      <c r="K80" s="134">
        <v>970</v>
      </c>
    </row>
    <row r="81" spans="1:11" ht="15" customHeight="1">
      <c r="A81" s="286"/>
      <c r="B81" s="261"/>
      <c r="C81" s="46">
        <v>4626016621655</v>
      </c>
      <c r="D81" s="289"/>
      <c r="E81" s="116">
        <v>6</v>
      </c>
      <c r="F81" s="116" t="s">
        <v>25</v>
      </c>
      <c r="G81" s="45" t="s">
        <v>55</v>
      </c>
      <c r="H81" s="115">
        <v>644</v>
      </c>
      <c r="I81" s="115">
        <f>ROUND(581+(581*0.03),0)</f>
        <v>598</v>
      </c>
      <c r="J81" s="134">
        <v>930</v>
      </c>
      <c r="K81" s="134">
        <v>970</v>
      </c>
    </row>
    <row r="82" spans="1:11" ht="15" customHeight="1">
      <c r="A82" s="286"/>
      <c r="B82" s="261"/>
      <c r="C82" s="87">
        <v>4626016621631</v>
      </c>
      <c r="D82" s="289"/>
      <c r="E82" s="116">
        <v>6</v>
      </c>
      <c r="F82" s="116" t="s">
        <v>25</v>
      </c>
      <c r="G82" s="45" t="s">
        <v>26</v>
      </c>
      <c r="H82" s="115">
        <v>644</v>
      </c>
      <c r="I82" s="115">
        <f>ROUND(581+(581*0.03),0)</f>
        <v>598</v>
      </c>
      <c r="J82" s="134">
        <v>930</v>
      </c>
      <c r="K82" s="134">
        <v>970</v>
      </c>
    </row>
    <row r="83" spans="1:11" ht="15.75" customHeight="1">
      <c r="A83" s="286"/>
      <c r="B83" s="261"/>
      <c r="C83" s="185">
        <v>4626016622409</v>
      </c>
      <c r="D83" s="289"/>
      <c r="E83" s="184">
        <v>6</v>
      </c>
      <c r="F83" s="184" t="s">
        <v>25</v>
      </c>
      <c r="G83" s="183" t="s">
        <v>70</v>
      </c>
      <c r="H83" s="115">
        <v>644</v>
      </c>
      <c r="I83" s="115">
        <f t="shared" ref="I83:I86" si="3">ROUND(581+(581*0.03),0)</f>
        <v>598</v>
      </c>
      <c r="J83" s="134">
        <v>930</v>
      </c>
      <c r="K83" s="134">
        <v>970</v>
      </c>
    </row>
    <row r="84" spans="1:11" ht="15.75" customHeight="1">
      <c r="A84" s="286"/>
      <c r="B84" s="261"/>
      <c r="C84" s="185">
        <v>4626016622430</v>
      </c>
      <c r="D84" s="289"/>
      <c r="E84" s="184">
        <v>6</v>
      </c>
      <c r="F84" s="184" t="s">
        <v>25</v>
      </c>
      <c r="G84" s="183" t="s">
        <v>42</v>
      </c>
      <c r="H84" s="115">
        <v>644</v>
      </c>
      <c r="I84" s="115">
        <f t="shared" si="3"/>
        <v>598</v>
      </c>
      <c r="J84" s="134">
        <v>930</v>
      </c>
      <c r="K84" s="134">
        <v>970</v>
      </c>
    </row>
    <row r="85" spans="1:11" ht="15.75" customHeight="1">
      <c r="A85" s="286"/>
      <c r="B85" s="261"/>
      <c r="C85" s="185">
        <v>4626016622423</v>
      </c>
      <c r="D85" s="289"/>
      <c r="E85" s="184">
        <v>6</v>
      </c>
      <c r="F85" s="184" t="s">
        <v>25</v>
      </c>
      <c r="G85" s="183" t="s">
        <v>48</v>
      </c>
      <c r="H85" s="115">
        <v>644</v>
      </c>
      <c r="I85" s="115">
        <f t="shared" si="3"/>
        <v>598</v>
      </c>
      <c r="J85" s="134">
        <v>930</v>
      </c>
      <c r="K85" s="134">
        <v>970</v>
      </c>
    </row>
    <row r="86" spans="1:11" ht="15.75" customHeight="1">
      <c r="A86" s="287"/>
      <c r="B86" s="262"/>
      <c r="C86" s="185">
        <v>4626016622416</v>
      </c>
      <c r="D86" s="290"/>
      <c r="E86" s="184">
        <v>6</v>
      </c>
      <c r="F86" s="184" t="s">
        <v>25</v>
      </c>
      <c r="G86" s="183" t="s">
        <v>38</v>
      </c>
      <c r="H86" s="115">
        <v>644</v>
      </c>
      <c r="I86" s="115">
        <f t="shared" si="3"/>
        <v>598</v>
      </c>
      <c r="J86" s="134">
        <v>930</v>
      </c>
      <c r="K86" s="134">
        <v>970</v>
      </c>
    </row>
    <row r="87" spans="1:11">
      <c r="A87" s="118"/>
      <c r="B87" s="119"/>
      <c r="C87" s="120"/>
      <c r="D87" s="119"/>
      <c r="E87" s="119"/>
      <c r="F87" s="119"/>
      <c r="G87" s="119"/>
      <c r="H87" s="122"/>
      <c r="I87" s="122"/>
      <c r="J87" s="122"/>
      <c r="K87" s="122"/>
    </row>
    <row r="88" spans="1:11" ht="17.25" customHeight="1">
      <c r="A88" s="291" t="s">
        <v>154</v>
      </c>
      <c r="B88" s="294" t="s">
        <v>153</v>
      </c>
      <c r="C88" s="161">
        <v>4626016622294</v>
      </c>
      <c r="D88" s="294"/>
      <c r="E88" s="162">
        <v>4</v>
      </c>
      <c r="F88" s="187" t="s">
        <v>157</v>
      </c>
      <c r="G88" s="163" t="s">
        <v>40</v>
      </c>
      <c r="H88" s="164">
        <v>1290</v>
      </c>
      <c r="I88" s="164">
        <v>1200</v>
      </c>
      <c r="J88" s="164">
        <v>1860</v>
      </c>
      <c r="K88" s="164">
        <v>1940</v>
      </c>
    </row>
    <row r="89" spans="1:11" ht="18" customHeight="1">
      <c r="A89" s="292"/>
      <c r="B89" s="295"/>
      <c r="C89" s="161">
        <v>4626016622300</v>
      </c>
      <c r="D89" s="295"/>
      <c r="E89" s="162">
        <v>4</v>
      </c>
      <c r="F89" s="187" t="s">
        <v>157</v>
      </c>
      <c r="G89" s="163" t="s">
        <v>36</v>
      </c>
      <c r="H89" s="164">
        <v>1290</v>
      </c>
      <c r="I89" s="164">
        <v>1200</v>
      </c>
      <c r="J89" s="164">
        <v>1860</v>
      </c>
      <c r="K89" s="164">
        <v>1940</v>
      </c>
    </row>
    <row r="90" spans="1:11" ht="15.75" customHeight="1">
      <c r="A90" s="292"/>
      <c r="B90" s="295"/>
      <c r="C90" s="190">
        <v>4626016622317</v>
      </c>
      <c r="D90" s="295"/>
      <c r="E90" s="189">
        <v>4</v>
      </c>
      <c r="F90" s="187" t="s">
        <v>157</v>
      </c>
      <c r="G90" s="191" t="s">
        <v>44</v>
      </c>
      <c r="H90" s="192">
        <v>1290</v>
      </c>
      <c r="I90" s="192">
        <v>1200</v>
      </c>
      <c r="J90" s="192">
        <v>1860</v>
      </c>
      <c r="K90" s="192">
        <v>1940</v>
      </c>
    </row>
    <row r="91" spans="1:11" ht="16.5" customHeight="1">
      <c r="A91" s="292"/>
      <c r="B91" s="295"/>
      <c r="C91" s="161">
        <v>4626016622447</v>
      </c>
      <c r="D91" s="295"/>
      <c r="E91" s="189">
        <v>4</v>
      </c>
      <c r="F91" s="187" t="s">
        <v>157</v>
      </c>
      <c r="G91" s="163" t="s">
        <v>70</v>
      </c>
      <c r="H91" s="192">
        <v>1290</v>
      </c>
      <c r="I91" s="192">
        <v>1200</v>
      </c>
      <c r="J91" s="192">
        <v>1860</v>
      </c>
      <c r="K91" s="192">
        <v>1940</v>
      </c>
    </row>
    <row r="92" spans="1:11" ht="18.75" customHeight="1">
      <c r="A92" s="292"/>
      <c r="B92" s="295"/>
      <c r="C92" s="161">
        <v>4626016622478</v>
      </c>
      <c r="D92" s="295"/>
      <c r="E92" s="189">
        <v>4</v>
      </c>
      <c r="F92" s="187" t="s">
        <v>157</v>
      </c>
      <c r="G92" s="163" t="s">
        <v>42</v>
      </c>
      <c r="H92" s="192">
        <v>1290</v>
      </c>
      <c r="I92" s="192">
        <v>1200</v>
      </c>
      <c r="J92" s="192">
        <v>1860</v>
      </c>
      <c r="K92" s="192">
        <v>1940</v>
      </c>
    </row>
    <row r="93" spans="1:11" ht="18.75" customHeight="1">
      <c r="A93" s="292"/>
      <c r="B93" s="295"/>
      <c r="C93" s="161">
        <v>4626016622485</v>
      </c>
      <c r="D93" s="295"/>
      <c r="E93" s="189">
        <v>4</v>
      </c>
      <c r="F93" s="187" t="s">
        <v>157</v>
      </c>
      <c r="G93" s="163" t="s">
        <v>55</v>
      </c>
      <c r="H93" s="192">
        <v>1290</v>
      </c>
      <c r="I93" s="192">
        <v>1200</v>
      </c>
      <c r="J93" s="192">
        <v>1860</v>
      </c>
      <c r="K93" s="192">
        <v>1940</v>
      </c>
    </row>
    <row r="94" spans="1:11" ht="15" customHeight="1">
      <c r="A94" s="292"/>
      <c r="B94" s="295"/>
      <c r="C94" s="161">
        <v>4626016622454</v>
      </c>
      <c r="D94" s="295"/>
      <c r="E94" s="189">
        <v>4</v>
      </c>
      <c r="F94" s="187" t="s">
        <v>157</v>
      </c>
      <c r="G94" s="163" t="s">
        <v>38</v>
      </c>
      <c r="H94" s="192">
        <v>1290</v>
      </c>
      <c r="I94" s="192">
        <v>1200</v>
      </c>
      <c r="J94" s="192">
        <v>1860</v>
      </c>
      <c r="K94" s="192">
        <v>1940</v>
      </c>
    </row>
    <row r="95" spans="1:11" ht="16.5" customHeight="1">
      <c r="A95" s="292"/>
      <c r="B95" s="295"/>
      <c r="C95" s="161">
        <v>4626016622461</v>
      </c>
      <c r="D95" s="295"/>
      <c r="E95" s="189">
        <v>4</v>
      </c>
      <c r="F95" s="187" t="s">
        <v>157</v>
      </c>
      <c r="G95" s="163" t="s">
        <v>48</v>
      </c>
      <c r="H95" s="192">
        <v>1290</v>
      </c>
      <c r="I95" s="192">
        <v>1200</v>
      </c>
      <c r="J95" s="192">
        <v>1860</v>
      </c>
      <c r="K95" s="192">
        <v>1940</v>
      </c>
    </row>
    <row r="96" spans="1:11" ht="19.5" customHeight="1">
      <c r="A96" s="293"/>
      <c r="B96" s="296"/>
      <c r="C96" s="161">
        <v>4626016622492</v>
      </c>
      <c r="D96" s="296"/>
      <c r="E96" s="162">
        <v>4</v>
      </c>
      <c r="F96" s="186" t="s">
        <v>157</v>
      </c>
      <c r="G96" s="163" t="s">
        <v>26</v>
      </c>
      <c r="H96" s="164">
        <v>1290</v>
      </c>
      <c r="I96" s="164">
        <v>1200</v>
      </c>
      <c r="J96" s="164">
        <v>1860</v>
      </c>
      <c r="K96" s="164">
        <v>1940</v>
      </c>
    </row>
    <row r="97" spans="1:11">
      <c r="A97" s="39"/>
      <c r="B97" s="107"/>
      <c r="C97" s="178"/>
      <c r="D97" s="107"/>
      <c r="E97" s="123"/>
      <c r="F97" s="123"/>
      <c r="G97" s="123"/>
      <c r="H97" s="127"/>
      <c r="I97" s="127"/>
      <c r="J97" s="127"/>
      <c r="K97" s="127"/>
    </row>
    <row r="98" spans="1:11" ht="15">
      <c r="A98" s="297" t="s">
        <v>60</v>
      </c>
      <c r="B98" s="248" t="s">
        <v>125</v>
      </c>
      <c r="C98" s="64">
        <v>4626016620801</v>
      </c>
      <c r="D98" s="248"/>
      <c r="E98" s="63">
        <v>3</v>
      </c>
      <c r="F98" s="63" t="s">
        <v>59</v>
      </c>
      <c r="G98" s="63" t="s">
        <v>36</v>
      </c>
      <c r="H98" s="115">
        <v>1779</v>
      </c>
      <c r="I98" s="115">
        <f>ROUND(1605+(1605*0.03),0)</f>
        <v>1653</v>
      </c>
      <c r="J98" s="115">
        <v>2500</v>
      </c>
      <c r="K98" s="115">
        <v>2600</v>
      </c>
    </row>
    <row r="99" spans="1:11" ht="15">
      <c r="A99" s="266"/>
      <c r="B99" s="249"/>
      <c r="C99" s="64">
        <v>4626016620825</v>
      </c>
      <c r="D99" s="249"/>
      <c r="E99" s="63">
        <v>3</v>
      </c>
      <c r="F99" s="63" t="s">
        <v>59</v>
      </c>
      <c r="G99" s="63" t="s">
        <v>55</v>
      </c>
      <c r="H99" s="115">
        <v>1779</v>
      </c>
      <c r="I99" s="115">
        <f>ROUND(1605+(1605*0.03),0)</f>
        <v>1653</v>
      </c>
      <c r="J99" s="115">
        <v>2500</v>
      </c>
      <c r="K99" s="115">
        <v>2600</v>
      </c>
    </row>
    <row r="100" spans="1:11" ht="15">
      <c r="A100" s="298"/>
      <c r="B100" s="250"/>
      <c r="C100" s="82">
        <v>4626016620795</v>
      </c>
      <c r="D100" s="250"/>
      <c r="E100" s="125">
        <v>3</v>
      </c>
      <c r="F100" s="125" t="s">
        <v>59</v>
      </c>
      <c r="G100" s="125" t="s">
        <v>34</v>
      </c>
      <c r="H100" s="115">
        <v>1779</v>
      </c>
      <c r="I100" s="115">
        <f>ROUND(1605+(1605*0.03),0)</f>
        <v>1653</v>
      </c>
      <c r="J100" s="115">
        <v>2500</v>
      </c>
      <c r="K100" s="115">
        <v>2600</v>
      </c>
    </row>
    <row r="101" spans="1:11">
      <c r="A101" s="118"/>
      <c r="B101" s="135"/>
      <c r="C101" s="135"/>
      <c r="D101" s="135"/>
      <c r="E101" s="135"/>
      <c r="F101" s="135"/>
      <c r="G101" s="135"/>
      <c r="H101" s="122"/>
      <c r="I101" s="122"/>
      <c r="J101" s="136"/>
      <c r="K101" s="136"/>
    </row>
    <row r="102" spans="1:11" ht="15.75" customHeight="1">
      <c r="A102" s="266" t="s">
        <v>61</v>
      </c>
      <c r="B102" s="249" t="s">
        <v>122</v>
      </c>
      <c r="C102" s="81">
        <v>4626016620009</v>
      </c>
      <c r="D102" s="249"/>
      <c r="E102" s="124">
        <v>5</v>
      </c>
      <c r="F102" s="124" t="s">
        <v>62</v>
      </c>
      <c r="G102" s="124" t="s">
        <v>40</v>
      </c>
      <c r="H102" s="115">
        <v>473</v>
      </c>
      <c r="I102" s="115">
        <f>ROUND(427+(427*0.03),0)</f>
        <v>440</v>
      </c>
      <c r="J102" s="115">
        <v>670</v>
      </c>
      <c r="K102" s="115">
        <v>700</v>
      </c>
    </row>
    <row r="103" spans="1:11" ht="15">
      <c r="A103" s="266"/>
      <c r="B103" s="249"/>
      <c r="C103" s="64">
        <v>4626016620085</v>
      </c>
      <c r="D103" s="249"/>
      <c r="E103" s="63">
        <v>5</v>
      </c>
      <c r="F103" s="63" t="s">
        <v>62</v>
      </c>
      <c r="G103" s="63" t="s">
        <v>36</v>
      </c>
      <c r="H103" s="115">
        <v>473</v>
      </c>
      <c r="I103" s="115">
        <f>ROUND(427+(427*0.03),0)</f>
        <v>440</v>
      </c>
      <c r="J103" s="115">
        <v>670</v>
      </c>
      <c r="K103" s="115">
        <v>700</v>
      </c>
    </row>
    <row r="104" spans="1:11" ht="15">
      <c r="A104" s="266"/>
      <c r="B104" s="249"/>
      <c r="C104" s="64">
        <v>4626016620061</v>
      </c>
      <c r="D104" s="249"/>
      <c r="E104" s="63">
        <v>5</v>
      </c>
      <c r="F104" s="63" t="s">
        <v>62</v>
      </c>
      <c r="G104" s="63" t="s">
        <v>44</v>
      </c>
      <c r="H104" s="115">
        <v>473</v>
      </c>
      <c r="I104" s="115">
        <f>ROUND(427+(427*0.03),0)</f>
        <v>440</v>
      </c>
      <c r="J104" s="115">
        <v>670</v>
      </c>
      <c r="K104" s="115">
        <v>700</v>
      </c>
    </row>
    <row r="105" spans="1:11" ht="15">
      <c r="A105" s="266"/>
      <c r="B105" s="249"/>
      <c r="C105" s="64">
        <v>4626016620047</v>
      </c>
      <c r="D105" s="249"/>
      <c r="E105" s="63">
        <v>5</v>
      </c>
      <c r="F105" s="63" t="s">
        <v>62</v>
      </c>
      <c r="G105" s="63" t="s">
        <v>55</v>
      </c>
      <c r="H105" s="115">
        <v>473</v>
      </c>
      <c r="I105" s="115">
        <f>ROUND(427+(427*0.03),0)</f>
        <v>440</v>
      </c>
      <c r="J105" s="115">
        <v>670</v>
      </c>
      <c r="K105" s="115">
        <v>700</v>
      </c>
    </row>
    <row r="106" spans="1:11" ht="15">
      <c r="A106" s="266"/>
      <c r="B106" s="249"/>
      <c r="C106" s="82">
        <v>4626016620016</v>
      </c>
      <c r="D106" s="249"/>
      <c r="E106" s="125">
        <v>5</v>
      </c>
      <c r="F106" s="125" t="s">
        <v>62</v>
      </c>
      <c r="G106" s="125" t="s">
        <v>34</v>
      </c>
      <c r="H106" s="132">
        <v>473</v>
      </c>
      <c r="I106" s="134">
        <f>ROUND(427+(427*0.03),0)</f>
        <v>440</v>
      </c>
      <c r="J106" s="134">
        <v>670</v>
      </c>
      <c r="K106" s="134">
        <v>700</v>
      </c>
    </row>
    <row r="107" spans="1:11">
      <c r="A107" s="53"/>
      <c r="B107" s="165"/>
      <c r="C107" s="135"/>
      <c r="D107" s="135"/>
      <c r="E107" s="135"/>
      <c r="F107" s="135"/>
      <c r="G107" s="135"/>
      <c r="H107" s="119"/>
      <c r="I107" s="119"/>
      <c r="J107" s="135"/>
      <c r="K107" s="135"/>
    </row>
    <row r="108" spans="1:11" ht="28.5" customHeight="1">
      <c r="A108" s="266" t="s">
        <v>63</v>
      </c>
      <c r="B108" s="299" t="s">
        <v>126</v>
      </c>
      <c r="C108" s="81">
        <v>4626016621020</v>
      </c>
      <c r="D108" s="249"/>
      <c r="E108" s="124">
        <v>6</v>
      </c>
      <c r="F108" s="124" t="s">
        <v>64</v>
      </c>
      <c r="G108" s="124" t="s">
        <v>57</v>
      </c>
      <c r="H108" s="115">
        <v>616</v>
      </c>
      <c r="I108" s="115">
        <f>ROUND(555+(555*0.03),0)</f>
        <v>572</v>
      </c>
      <c r="J108" s="115">
        <v>870</v>
      </c>
      <c r="K108" s="115">
        <v>900</v>
      </c>
    </row>
    <row r="109" spans="1:11" ht="28.5" customHeight="1">
      <c r="A109" s="266"/>
      <c r="B109" s="299"/>
      <c r="C109" s="82">
        <v>4626016621013</v>
      </c>
      <c r="D109" s="249"/>
      <c r="E109" s="125">
        <v>6</v>
      </c>
      <c r="F109" s="125" t="s">
        <v>64</v>
      </c>
      <c r="G109" s="125" t="s">
        <v>65</v>
      </c>
      <c r="H109" s="115">
        <v>616</v>
      </c>
      <c r="I109" s="115">
        <f>ROUND(555+(555*0.03),0)</f>
        <v>572</v>
      </c>
      <c r="J109" s="134">
        <v>870</v>
      </c>
      <c r="K109" s="134">
        <v>900</v>
      </c>
    </row>
    <row r="110" spans="1:11" ht="14.25" customHeight="1">
      <c r="A110" s="118"/>
      <c r="B110" s="137"/>
      <c r="C110" s="135"/>
      <c r="D110" s="135"/>
      <c r="E110" s="135"/>
      <c r="F110" s="135"/>
      <c r="G110" s="135"/>
      <c r="H110" s="122"/>
      <c r="I110" s="122"/>
      <c r="J110" s="136"/>
      <c r="K110" s="136"/>
    </row>
    <row r="111" spans="1:11" ht="28.5" customHeight="1">
      <c r="A111" s="266" t="s">
        <v>156</v>
      </c>
      <c r="B111" s="299" t="s">
        <v>127</v>
      </c>
      <c r="C111" s="89">
        <v>4626016621754</v>
      </c>
      <c r="D111" s="249"/>
      <c r="E111" s="124">
        <v>6</v>
      </c>
      <c r="F111" s="72" t="s">
        <v>66</v>
      </c>
      <c r="G111" s="124" t="s">
        <v>57</v>
      </c>
      <c r="H111" s="90">
        <v>821</v>
      </c>
      <c r="I111" s="138">
        <v>763</v>
      </c>
      <c r="J111" s="90">
        <v>1000</v>
      </c>
      <c r="K111" s="90">
        <v>1200</v>
      </c>
    </row>
    <row r="112" spans="1:11" ht="28.5" customHeight="1">
      <c r="A112" s="266"/>
      <c r="B112" s="299"/>
      <c r="C112" s="91">
        <v>4626016621921</v>
      </c>
      <c r="D112" s="249"/>
      <c r="E112" s="125">
        <v>6</v>
      </c>
      <c r="F112" s="72" t="s">
        <v>66</v>
      </c>
      <c r="G112" s="125" t="s">
        <v>65</v>
      </c>
      <c r="H112" s="90">
        <v>821</v>
      </c>
      <c r="I112" s="138">
        <v>763</v>
      </c>
      <c r="J112" s="90">
        <v>1000</v>
      </c>
      <c r="K112" s="90">
        <v>1200</v>
      </c>
    </row>
    <row r="113" spans="1:11">
      <c r="A113" s="118"/>
      <c r="B113" s="137"/>
      <c r="C113" s="135"/>
      <c r="D113" s="135"/>
      <c r="E113" s="135"/>
      <c r="F113" s="135"/>
      <c r="G113" s="135"/>
      <c r="H113" s="122"/>
      <c r="I113" s="122"/>
      <c r="J113" s="136"/>
      <c r="K113" s="136"/>
    </row>
    <row r="114" spans="1:11" ht="15" customHeight="1">
      <c r="A114" s="300" t="s">
        <v>128</v>
      </c>
      <c r="B114" s="261" t="s">
        <v>127</v>
      </c>
      <c r="C114" s="71">
        <v>4626016621075</v>
      </c>
      <c r="D114" s="261"/>
      <c r="E114" s="72">
        <v>6</v>
      </c>
      <c r="F114" s="72" t="s">
        <v>66</v>
      </c>
      <c r="G114" s="72" t="s">
        <v>68</v>
      </c>
      <c r="H114" s="115">
        <v>528</v>
      </c>
      <c r="I114" s="115">
        <f>ROUND(447+(447*0.03),0)</f>
        <v>460</v>
      </c>
      <c r="J114" s="115">
        <f>(ROUND(810-(810*0.15),0))</f>
        <v>689</v>
      </c>
      <c r="K114" s="115">
        <f>(ROUND(900-(900*0.15),0))</f>
        <v>765</v>
      </c>
    </row>
    <row r="115" spans="1:11" ht="15">
      <c r="A115" s="300"/>
      <c r="B115" s="261"/>
      <c r="C115" s="46">
        <v>4626016621365</v>
      </c>
      <c r="D115" s="261"/>
      <c r="E115" s="45">
        <v>6</v>
      </c>
      <c r="F115" s="72" t="s">
        <v>66</v>
      </c>
      <c r="G115" s="45" t="s">
        <v>69</v>
      </c>
      <c r="H115" s="115">
        <v>528</v>
      </c>
      <c r="I115" s="115">
        <f>ROUND(447+(447*0.03),0)</f>
        <v>460</v>
      </c>
      <c r="J115" s="115">
        <f>(ROUND(810-(810*0.15),0))</f>
        <v>689</v>
      </c>
      <c r="K115" s="115">
        <f>(ROUND(900-(900*0.15),0))</f>
        <v>765</v>
      </c>
    </row>
    <row r="116" spans="1:11" ht="15">
      <c r="A116" s="300"/>
      <c r="B116" s="261"/>
      <c r="C116" s="46">
        <v>4626016621358</v>
      </c>
      <c r="D116" s="261"/>
      <c r="E116" s="45">
        <v>6</v>
      </c>
      <c r="F116" s="72" t="s">
        <v>66</v>
      </c>
      <c r="G116" s="45" t="s">
        <v>70</v>
      </c>
      <c r="H116" s="115">
        <v>528</v>
      </c>
      <c r="I116" s="115">
        <f>ROUND(447+(447*0.03),0)</f>
        <v>460</v>
      </c>
      <c r="J116" s="115">
        <f>(ROUND(810-(810*0.15),0))</f>
        <v>689</v>
      </c>
      <c r="K116" s="115">
        <f>(ROUND(900-(900*0.15),0))</f>
        <v>765</v>
      </c>
    </row>
    <row r="117" spans="1:11" ht="15">
      <c r="A117" s="300"/>
      <c r="B117" s="261"/>
      <c r="C117" s="117">
        <v>4626016621068</v>
      </c>
      <c r="D117" s="261"/>
      <c r="E117" s="116">
        <v>6</v>
      </c>
      <c r="F117" s="114" t="s">
        <v>66</v>
      </c>
      <c r="G117" s="116" t="s">
        <v>71</v>
      </c>
      <c r="H117" s="115">
        <v>528</v>
      </c>
      <c r="I117" s="115">
        <f>ROUND(447+(447*0.03),0)</f>
        <v>460</v>
      </c>
      <c r="J117" s="115">
        <f>(ROUND(810-(810*0.15),0))</f>
        <v>689</v>
      </c>
      <c r="K117" s="115">
        <f>(ROUND(900-(900*0.15),0))</f>
        <v>765</v>
      </c>
    </row>
    <row r="118" spans="1:11">
      <c r="A118" s="118"/>
      <c r="B118" s="119"/>
      <c r="C118" s="120"/>
      <c r="D118" s="119"/>
      <c r="E118" s="119"/>
      <c r="F118" s="119"/>
      <c r="G118" s="119"/>
      <c r="H118" s="122"/>
      <c r="I118" s="122"/>
      <c r="J118" s="122"/>
      <c r="K118" s="122"/>
    </row>
    <row r="119" spans="1:11" ht="15" customHeight="1">
      <c r="A119" s="301" t="s">
        <v>164</v>
      </c>
      <c r="B119" s="248" t="s">
        <v>129</v>
      </c>
      <c r="C119" s="81">
        <v>4626016620252</v>
      </c>
      <c r="D119" s="248"/>
      <c r="E119" s="124">
        <v>6</v>
      </c>
      <c r="F119" s="124" t="s">
        <v>72</v>
      </c>
      <c r="G119" s="124" t="s">
        <v>73</v>
      </c>
      <c r="H119" s="115">
        <v>377</v>
      </c>
      <c r="I119" s="115">
        <f>ROUND(340+(340*0.03),0)</f>
        <v>350</v>
      </c>
      <c r="J119" s="115">
        <v>500</v>
      </c>
      <c r="K119" s="115">
        <v>550</v>
      </c>
    </row>
    <row r="120" spans="1:11" ht="15" customHeight="1">
      <c r="A120" s="302"/>
      <c r="B120" s="249"/>
      <c r="C120" s="82">
        <v>4626016620245</v>
      </c>
      <c r="D120" s="249"/>
      <c r="E120" s="125">
        <v>6</v>
      </c>
      <c r="F120" s="125" t="s">
        <v>72</v>
      </c>
      <c r="G120" s="125" t="s">
        <v>74</v>
      </c>
      <c r="H120" s="47">
        <v>377</v>
      </c>
      <c r="I120" s="47">
        <f>ROUND(340+(340*0.03),0)</f>
        <v>350</v>
      </c>
      <c r="J120" s="134">
        <v>500</v>
      </c>
      <c r="K120" s="134">
        <v>550</v>
      </c>
    </row>
    <row r="121" spans="1:11" ht="15.75" customHeight="1">
      <c r="A121" s="302"/>
      <c r="B121" s="249"/>
      <c r="C121" s="64">
        <v>4626016622362</v>
      </c>
      <c r="D121" s="249"/>
      <c r="E121" s="179">
        <v>6</v>
      </c>
      <c r="F121" s="180" t="s">
        <v>142</v>
      </c>
      <c r="G121" s="181" t="s">
        <v>57</v>
      </c>
      <c r="H121" s="47">
        <v>377</v>
      </c>
      <c r="I121" s="47">
        <f t="shared" ref="I121:I122" si="4">ROUND(340+(340*0.03),0)</f>
        <v>350</v>
      </c>
      <c r="J121" s="134">
        <v>500</v>
      </c>
      <c r="K121" s="134">
        <v>550</v>
      </c>
    </row>
    <row r="122" spans="1:11" ht="15.75" customHeight="1">
      <c r="A122" s="303"/>
      <c r="B122" s="250"/>
      <c r="C122" s="64">
        <v>4626016622386</v>
      </c>
      <c r="D122" s="250"/>
      <c r="E122" s="179">
        <v>6</v>
      </c>
      <c r="F122" s="180" t="s">
        <v>142</v>
      </c>
      <c r="G122" s="181" t="s">
        <v>36</v>
      </c>
      <c r="H122" s="47">
        <v>377</v>
      </c>
      <c r="I122" s="47">
        <f t="shared" si="4"/>
        <v>350</v>
      </c>
      <c r="J122" s="134">
        <v>500</v>
      </c>
      <c r="K122" s="134">
        <v>550</v>
      </c>
    </row>
    <row r="123" spans="1:11">
      <c r="A123" s="118"/>
      <c r="B123" s="119"/>
      <c r="C123" s="120"/>
      <c r="D123" s="119"/>
      <c r="E123" s="119"/>
      <c r="F123" s="119"/>
      <c r="G123" s="119"/>
      <c r="H123" s="122"/>
      <c r="I123" s="122"/>
      <c r="J123" s="122"/>
      <c r="K123" s="122"/>
    </row>
    <row r="124" spans="1:11" ht="18" customHeight="1">
      <c r="A124" s="301" t="s">
        <v>165</v>
      </c>
      <c r="B124" s="248" t="s">
        <v>129</v>
      </c>
      <c r="C124" s="81">
        <v>4626016620092</v>
      </c>
      <c r="D124" s="248"/>
      <c r="E124" s="124">
        <v>6</v>
      </c>
      <c r="F124" s="124" t="s">
        <v>72</v>
      </c>
      <c r="G124" s="124" t="s">
        <v>75</v>
      </c>
      <c r="H124" s="115">
        <v>377</v>
      </c>
      <c r="I124" s="115">
        <f>ROUND(340+(340*0.03),0)</f>
        <v>350</v>
      </c>
      <c r="J124" s="115">
        <v>500</v>
      </c>
      <c r="K124" s="115">
        <v>550</v>
      </c>
    </row>
    <row r="125" spans="1:11" ht="18.75" customHeight="1">
      <c r="A125" s="302"/>
      <c r="B125" s="249"/>
      <c r="C125" s="82">
        <v>4626016620238</v>
      </c>
      <c r="D125" s="249"/>
      <c r="E125" s="125">
        <v>6</v>
      </c>
      <c r="F125" s="125" t="s">
        <v>72</v>
      </c>
      <c r="G125" s="125" t="s">
        <v>76</v>
      </c>
      <c r="H125" s="47">
        <v>377</v>
      </c>
      <c r="I125" s="47">
        <f>ROUND(340+(340*0.03),0)</f>
        <v>350</v>
      </c>
      <c r="J125" s="134">
        <v>500</v>
      </c>
      <c r="K125" s="134">
        <v>550</v>
      </c>
    </row>
    <row r="126" spans="1:11" ht="15.75" customHeight="1">
      <c r="A126" s="303"/>
      <c r="B126" s="250"/>
      <c r="C126" s="64">
        <v>4626016622348</v>
      </c>
      <c r="D126" s="250"/>
      <c r="E126" s="179">
        <v>6</v>
      </c>
      <c r="F126" s="180" t="s">
        <v>142</v>
      </c>
      <c r="G126" s="181" t="s">
        <v>70</v>
      </c>
      <c r="H126" s="47">
        <v>377</v>
      </c>
      <c r="I126" s="47">
        <f>ROUND(340+(340*0.03),0)</f>
        <v>350</v>
      </c>
      <c r="J126" s="134">
        <v>500</v>
      </c>
      <c r="K126" s="134">
        <v>550</v>
      </c>
    </row>
    <row r="127" spans="1:11">
      <c r="A127" s="118"/>
      <c r="B127" s="119"/>
      <c r="C127" s="120"/>
      <c r="D127" s="119"/>
      <c r="E127" s="119"/>
      <c r="F127" s="119"/>
      <c r="G127" s="119"/>
      <c r="H127" s="122"/>
      <c r="I127" s="122"/>
      <c r="J127" s="122"/>
      <c r="K127" s="122"/>
    </row>
    <row r="128" spans="1:11" ht="15">
      <c r="A128" s="273" t="s">
        <v>77</v>
      </c>
      <c r="B128" s="261" t="s">
        <v>130</v>
      </c>
      <c r="C128" s="71">
        <v>4626016620566</v>
      </c>
      <c r="D128" s="261"/>
      <c r="E128" s="72">
        <v>6</v>
      </c>
      <c r="F128" s="139" t="s">
        <v>64</v>
      </c>
      <c r="G128" s="72" t="s">
        <v>78</v>
      </c>
      <c r="H128" s="115">
        <v>464</v>
      </c>
      <c r="I128" s="115">
        <f>ROUND(419+(419*0.03),0)</f>
        <v>432</v>
      </c>
      <c r="J128" s="115">
        <v>644</v>
      </c>
      <c r="K128" s="115">
        <v>678</v>
      </c>
    </row>
    <row r="129" spans="1:11" ht="15">
      <c r="A129" s="273"/>
      <c r="B129" s="261"/>
      <c r="C129" s="46">
        <v>4626016620573</v>
      </c>
      <c r="D129" s="261"/>
      <c r="E129" s="45">
        <v>6</v>
      </c>
      <c r="F129" s="139" t="s">
        <v>64</v>
      </c>
      <c r="G129" s="45" t="s">
        <v>57</v>
      </c>
      <c r="H129" s="115">
        <v>464</v>
      </c>
      <c r="I129" s="115">
        <f>ROUND(419+(419*0.03),0)</f>
        <v>432</v>
      </c>
      <c r="J129" s="47">
        <v>644</v>
      </c>
      <c r="K129" s="47">
        <v>678</v>
      </c>
    </row>
    <row r="130" spans="1:11" ht="15">
      <c r="A130" s="273"/>
      <c r="B130" s="261"/>
      <c r="C130" s="117">
        <v>4626016620559</v>
      </c>
      <c r="D130" s="261"/>
      <c r="E130" s="116">
        <v>6</v>
      </c>
      <c r="F130" s="130" t="s">
        <v>64</v>
      </c>
      <c r="G130" s="116" t="s">
        <v>79</v>
      </c>
      <c r="H130" s="115">
        <v>464</v>
      </c>
      <c r="I130" s="115">
        <f>ROUND(419+(419*0.03),0)</f>
        <v>432</v>
      </c>
      <c r="J130" s="47">
        <v>644</v>
      </c>
      <c r="K130" s="47">
        <v>678</v>
      </c>
    </row>
    <row r="131" spans="1:11">
      <c r="A131" s="118"/>
      <c r="B131" s="119"/>
      <c r="C131" s="120"/>
      <c r="D131" s="119"/>
      <c r="E131" s="119"/>
      <c r="F131" s="119"/>
      <c r="G131" s="119"/>
      <c r="H131" s="122"/>
      <c r="I131" s="122"/>
      <c r="J131" s="122"/>
      <c r="K131" s="122"/>
    </row>
    <row r="132" spans="1:11" ht="15">
      <c r="A132" s="273" t="s">
        <v>80</v>
      </c>
      <c r="B132" s="261" t="s">
        <v>130</v>
      </c>
      <c r="C132" s="71">
        <v>4626016620696</v>
      </c>
      <c r="D132" s="261"/>
      <c r="E132" s="72">
        <v>6</v>
      </c>
      <c r="F132" s="139" t="s">
        <v>64</v>
      </c>
      <c r="G132" s="72" t="s">
        <v>78</v>
      </c>
      <c r="H132" s="115">
        <v>438</v>
      </c>
      <c r="I132" s="115">
        <f>ROUND(395+(395*0.03),0)</f>
        <v>407</v>
      </c>
      <c r="J132" s="115">
        <v>610</v>
      </c>
      <c r="K132" s="115">
        <v>640</v>
      </c>
    </row>
    <row r="133" spans="1:11" ht="15">
      <c r="A133" s="273"/>
      <c r="B133" s="261"/>
      <c r="C133" s="46">
        <v>4626016620610</v>
      </c>
      <c r="D133" s="261"/>
      <c r="E133" s="45">
        <v>6</v>
      </c>
      <c r="F133" s="139" t="s">
        <v>64</v>
      </c>
      <c r="G133" s="45" t="s">
        <v>81</v>
      </c>
      <c r="H133" s="115">
        <v>438</v>
      </c>
      <c r="I133" s="115">
        <f>ROUND(395+(395*0.03),0)</f>
        <v>407</v>
      </c>
      <c r="J133" s="115">
        <v>610</v>
      </c>
      <c r="K133" s="115">
        <v>640</v>
      </c>
    </row>
    <row r="134" spans="1:11" ht="15">
      <c r="A134" s="273"/>
      <c r="B134" s="261"/>
      <c r="C134" s="46">
        <v>4626016621198</v>
      </c>
      <c r="D134" s="261"/>
      <c r="E134" s="45">
        <v>6</v>
      </c>
      <c r="F134" s="139" t="s">
        <v>64</v>
      </c>
      <c r="G134" s="45" t="s">
        <v>82</v>
      </c>
      <c r="H134" s="115">
        <v>438</v>
      </c>
      <c r="I134" s="115">
        <f>ROUND(395+(395*0.03),0)</f>
        <v>407</v>
      </c>
      <c r="J134" s="115">
        <v>610</v>
      </c>
      <c r="K134" s="115">
        <v>640</v>
      </c>
    </row>
    <row r="135" spans="1:11" ht="15">
      <c r="A135" s="273"/>
      <c r="B135" s="261"/>
      <c r="C135" s="46">
        <v>4626016620603</v>
      </c>
      <c r="D135" s="261"/>
      <c r="E135" s="45">
        <v>6</v>
      </c>
      <c r="F135" s="139" t="s">
        <v>64</v>
      </c>
      <c r="G135" s="45" t="s">
        <v>83</v>
      </c>
      <c r="H135" s="115">
        <v>438</v>
      </c>
      <c r="I135" s="115">
        <f>ROUND(395+(395*0.03),0)</f>
        <v>407</v>
      </c>
      <c r="J135" s="115">
        <v>610</v>
      </c>
      <c r="K135" s="115">
        <v>640</v>
      </c>
    </row>
    <row r="136" spans="1:11" ht="15">
      <c r="A136" s="273"/>
      <c r="B136" s="261"/>
      <c r="C136" s="117">
        <v>4626016620597</v>
      </c>
      <c r="D136" s="261"/>
      <c r="E136" s="116">
        <v>6</v>
      </c>
      <c r="F136" s="130" t="s">
        <v>64</v>
      </c>
      <c r="G136" s="116" t="s">
        <v>84</v>
      </c>
      <c r="H136" s="115">
        <v>438</v>
      </c>
      <c r="I136" s="115">
        <f>ROUND(395+(395*0.03),0)</f>
        <v>407</v>
      </c>
      <c r="J136" s="115">
        <v>610</v>
      </c>
      <c r="K136" s="115">
        <v>640</v>
      </c>
    </row>
    <row r="137" spans="1:11">
      <c r="A137" s="118"/>
      <c r="B137" s="119"/>
      <c r="C137" s="120"/>
      <c r="D137" s="119"/>
      <c r="E137" s="119"/>
      <c r="F137" s="119"/>
      <c r="G137" s="119"/>
      <c r="H137" s="122"/>
      <c r="I137" s="122"/>
      <c r="J137" s="122"/>
      <c r="K137" s="122"/>
    </row>
    <row r="138" spans="1:11" ht="51.75" customHeight="1">
      <c r="A138" s="113" t="s">
        <v>149</v>
      </c>
      <c r="B138" s="114" t="s">
        <v>131</v>
      </c>
      <c r="C138" s="131">
        <v>4626016621228</v>
      </c>
      <c r="D138" s="114"/>
      <c r="E138" s="114">
        <v>6</v>
      </c>
      <c r="F138" s="114" t="s">
        <v>85</v>
      </c>
      <c r="G138" s="114"/>
      <c r="H138" s="115">
        <v>334</v>
      </c>
      <c r="I138" s="115">
        <v>310</v>
      </c>
      <c r="J138" s="132">
        <v>450</v>
      </c>
      <c r="K138" s="132">
        <v>490</v>
      </c>
    </row>
    <row r="139" spans="1:11">
      <c r="A139" s="118"/>
      <c r="B139" s="119"/>
      <c r="C139" s="120"/>
      <c r="D139" s="119"/>
      <c r="E139" s="119"/>
      <c r="F139" s="119"/>
      <c r="G139" s="119"/>
      <c r="H139" s="122"/>
      <c r="I139" s="122"/>
      <c r="J139" s="122"/>
      <c r="K139" s="122"/>
    </row>
    <row r="140" spans="1:11" ht="15">
      <c r="A140" s="273" t="s">
        <v>86</v>
      </c>
      <c r="B140" s="261" t="s">
        <v>132</v>
      </c>
      <c r="C140" s="71">
        <v>4626016620641</v>
      </c>
      <c r="D140" s="261"/>
      <c r="E140" s="72">
        <v>5</v>
      </c>
      <c r="F140" s="139" t="s">
        <v>87</v>
      </c>
      <c r="G140" s="72" t="s">
        <v>75</v>
      </c>
      <c r="H140" s="115">
        <v>575</v>
      </c>
      <c r="I140" s="115">
        <f>ROUND(519+(519*0.03),0)</f>
        <v>535</v>
      </c>
      <c r="J140" s="115">
        <v>800</v>
      </c>
      <c r="K140" s="115">
        <v>840</v>
      </c>
    </row>
    <row r="141" spans="1:11" ht="15">
      <c r="A141" s="273"/>
      <c r="B141" s="261"/>
      <c r="C141" s="46">
        <v>4626016620627</v>
      </c>
      <c r="D141" s="261"/>
      <c r="E141" s="45">
        <v>5</v>
      </c>
      <c r="F141" s="139" t="s">
        <v>87</v>
      </c>
      <c r="G141" s="45" t="s">
        <v>70</v>
      </c>
      <c r="H141" s="115">
        <v>575</v>
      </c>
      <c r="I141" s="115">
        <f>ROUND(519+(519*0.03),0)</f>
        <v>535</v>
      </c>
      <c r="J141" s="115">
        <v>800</v>
      </c>
      <c r="K141" s="115">
        <v>840</v>
      </c>
    </row>
    <row r="142" spans="1:11" ht="15">
      <c r="A142" s="273"/>
      <c r="B142" s="261"/>
      <c r="C142" s="46">
        <v>4626016620672</v>
      </c>
      <c r="D142" s="261"/>
      <c r="E142" s="45">
        <v>5</v>
      </c>
      <c r="F142" s="139" t="s">
        <v>87</v>
      </c>
      <c r="G142" s="45" t="s">
        <v>78</v>
      </c>
      <c r="H142" s="115">
        <v>575</v>
      </c>
      <c r="I142" s="115">
        <f>ROUND(519+(519*0.03),0)</f>
        <v>535</v>
      </c>
      <c r="J142" s="115">
        <v>800</v>
      </c>
      <c r="K142" s="115">
        <v>840</v>
      </c>
    </row>
    <row r="143" spans="1:11" ht="15">
      <c r="A143" s="273"/>
      <c r="B143" s="261"/>
      <c r="C143" s="46">
        <v>4626016620634</v>
      </c>
      <c r="D143" s="261"/>
      <c r="E143" s="45">
        <v>5</v>
      </c>
      <c r="F143" s="139" t="s">
        <v>87</v>
      </c>
      <c r="G143" s="45" t="s">
        <v>69</v>
      </c>
      <c r="H143" s="115">
        <v>575</v>
      </c>
      <c r="I143" s="115">
        <f>ROUND(519+(519*0.03),0)</f>
        <v>535</v>
      </c>
      <c r="J143" s="115">
        <v>800</v>
      </c>
      <c r="K143" s="115">
        <v>840</v>
      </c>
    </row>
    <row r="144" spans="1:11" ht="15">
      <c r="A144" s="273"/>
      <c r="B144" s="261"/>
      <c r="C144" s="46">
        <v>4626016620658</v>
      </c>
      <c r="D144" s="261"/>
      <c r="E144" s="45">
        <v>5</v>
      </c>
      <c r="F144" s="139" t="s">
        <v>87</v>
      </c>
      <c r="G144" s="45" t="s">
        <v>88</v>
      </c>
      <c r="H144" s="115">
        <v>575</v>
      </c>
      <c r="I144" s="115">
        <f>ROUND(519+(519*0.03),0)</f>
        <v>535</v>
      </c>
      <c r="J144" s="115">
        <v>800</v>
      </c>
      <c r="K144" s="115">
        <v>840</v>
      </c>
    </row>
    <row r="145" spans="1:11" ht="15">
      <c r="A145" s="273"/>
      <c r="B145" s="261"/>
      <c r="C145" s="117">
        <v>4626016620689</v>
      </c>
      <c r="D145" s="261"/>
      <c r="E145" s="116">
        <v>5</v>
      </c>
      <c r="F145" s="130" t="s">
        <v>87</v>
      </c>
      <c r="G145" s="116" t="s">
        <v>89</v>
      </c>
      <c r="H145" s="115">
        <v>650</v>
      </c>
      <c r="I145" s="115">
        <f>ROUND(587+(587*0.03),0)</f>
        <v>605</v>
      </c>
      <c r="J145" s="115">
        <v>900</v>
      </c>
      <c r="K145" s="115">
        <v>950</v>
      </c>
    </row>
    <row r="146" spans="1:11">
      <c r="A146" s="118"/>
      <c r="B146" s="119"/>
      <c r="C146" s="120"/>
      <c r="D146" s="119"/>
      <c r="E146" s="119"/>
      <c r="F146" s="119"/>
      <c r="G146" s="119"/>
      <c r="H146" s="122"/>
      <c r="I146" s="122"/>
      <c r="J146" s="122"/>
      <c r="K146" s="122"/>
    </row>
    <row r="147" spans="1:11" ht="51.75" customHeight="1">
      <c r="A147" s="113" t="s">
        <v>90</v>
      </c>
      <c r="B147" s="114" t="s">
        <v>132</v>
      </c>
      <c r="C147" s="131">
        <v>4626016620078</v>
      </c>
      <c r="D147" s="114"/>
      <c r="E147" s="114">
        <v>5</v>
      </c>
      <c r="F147" s="114" t="s">
        <v>91</v>
      </c>
      <c r="G147" s="114" t="s">
        <v>89</v>
      </c>
      <c r="H147" s="115">
        <v>555</v>
      </c>
      <c r="I147" s="115">
        <f>ROUND(494+(494*0.03),0)</f>
        <v>509</v>
      </c>
      <c r="J147" s="132">
        <v>752</v>
      </c>
      <c r="K147" s="132">
        <v>810</v>
      </c>
    </row>
    <row r="148" spans="1:11">
      <c r="A148" s="118"/>
      <c r="B148" s="119"/>
      <c r="C148" s="120"/>
      <c r="D148" s="119"/>
      <c r="E148" s="119"/>
      <c r="F148" s="119"/>
      <c r="G148" s="119"/>
      <c r="H148" s="122"/>
      <c r="I148" s="122"/>
      <c r="J148" s="122"/>
      <c r="K148" s="122"/>
    </row>
    <row r="149" spans="1:11" ht="15">
      <c r="A149" s="273" t="s">
        <v>92</v>
      </c>
      <c r="B149" s="261" t="s">
        <v>133</v>
      </c>
      <c r="C149" s="71">
        <v>4626016621532</v>
      </c>
      <c r="D149" s="261"/>
      <c r="E149" s="72">
        <v>6</v>
      </c>
      <c r="F149" s="114" t="s">
        <v>93</v>
      </c>
      <c r="G149" s="72" t="s">
        <v>75</v>
      </c>
      <c r="H149" s="115">
        <v>273</v>
      </c>
      <c r="I149" s="115">
        <f>ROUND(254+(254*0.03),0)</f>
        <v>262</v>
      </c>
      <c r="J149" s="115">
        <v>356</v>
      </c>
      <c r="K149" s="115">
        <v>396</v>
      </c>
    </row>
    <row r="150" spans="1:11" ht="15">
      <c r="A150" s="273"/>
      <c r="B150" s="261"/>
      <c r="C150" s="46">
        <v>4626016621518</v>
      </c>
      <c r="D150" s="261"/>
      <c r="E150" s="45">
        <v>6</v>
      </c>
      <c r="F150" s="116" t="s">
        <v>93</v>
      </c>
      <c r="G150" s="45" t="s">
        <v>81</v>
      </c>
      <c r="H150" s="115">
        <v>273</v>
      </c>
      <c r="I150" s="115">
        <f>ROUND(254+(254*0.03),0)</f>
        <v>262</v>
      </c>
      <c r="J150" s="115">
        <v>356</v>
      </c>
      <c r="K150" s="115">
        <v>396</v>
      </c>
    </row>
    <row r="151" spans="1:11" ht="15">
      <c r="A151" s="273"/>
      <c r="B151" s="261"/>
      <c r="C151" s="117">
        <v>4626016621525</v>
      </c>
      <c r="D151" s="261"/>
      <c r="E151" s="116">
        <v>6</v>
      </c>
      <c r="F151" s="116" t="s">
        <v>93</v>
      </c>
      <c r="G151" s="116" t="s">
        <v>70</v>
      </c>
      <c r="H151" s="115">
        <v>273</v>
      </c>
      <c r="I151" s="115">
        <f>ROUND(254+(254*0.03),0)</f>
        <v>262</v>
      </c>
      <c r="J151" s="115">
        <v>356</v>
      </c>
      <c r="K151" s="115">
        <v>396</v>
      </c>
    </row>
    <row r="152" spans="1:11">
      <c r="A152" s="118"/>
      <c r="B152" s="119"/>
      <c r="C152" s="120"/>
      <c r="D152" s="119"/>
      <c r="E152" s="119"/>
      <c r="F152" s="119"/>
      <c r="G152" s="119"/>
      <c r="H152" s="122"/>
      <c r="I152" s="122"/>
      <c r="J152" s="122"/>
      <c r="K152" s="122"/>
    </row>
    <row r="153" spans="1:11" ht="51.75" customHeight="1">
      <c r="A153" s="113" t="s">
        <v>92</v>
      </c>
      <c r="B153" s="114" t="s">
        <v>132</v>
      </c>
      <c r="C153" s="131">
        <v>4626016620054</v>
      </c>
      <c r="D153" s="114"/>
      <c r="E153" s="114">
        <v>5</v>
      </c>
      <c r="F153" s="114" t="s">
        <v>91</v>
      </c>
      <c r="G153" s="114" t="s">
        <v>89</v>
      </c>
      <c r="H153" s="132">
        <v>362</v>
      </c>
      <c r="I153" s="132">
        <f>ROUND(326+(326*0.03),0)</f>
        <v>336</v>
      </c>
      <c r="J153" s="132">
        <v>495</v>
      </c>
      <c r="K153" s="132">
        <v>528</v>
      </c>
    </row>
    <row r="154" spans="1:11">
      <c r="A154" s="166"/>
      <c r="B154" s="119"/>
      <c r="C154" s="120"/>
      <c r="D154" s="119"/>
      <c r="E154" s="119"/>
      <c r="F154" s="119"/>
      <c r="G154" s="119"/>
      <c r="H154" s="119"/>
      <c r="I154" s="119"/>
      <c r="J154" s="119"/>
      <c r="K154" s="119"/>
    </row>
    <row r="155" spans="1:11" ht="51.75" customHeight="1">
      <c r="A155" s="113" t="s">
        <v>94</v>
      </c>
      <c r="B155" s="114" t="s">
        <v>134</v>
      </c>
      <c r="C155" s="131">
        <v>4626016621297</v>
      </c>
      <c r="D155" s="114"/>
      <c r="E155" s="114">
        <v>6</v>
      </c>
      <c r="F155" s="114" t="s">
        <v>85</v>
      </c>
      <c r="G155" s="114"/>
      <c r="H155" s="115">
        <v>650</v>
      </c>
      <c r="I155" s="115">
        <f>ROUND(605+(605*0.03),0)</f>
        <v>623</v>
      </c>
      <c r="J155" s="132">
        <v>900</v>
      </c>
      <c r="K155" s="132">
        <v>950</v>
      </c>
    </row>
    <row r="156" spans="1:11">
      <c r="A156" s="118"/>
      <c r="B156" s="119"/>
      <c r="C156" s="120"/>
      <c r="D156" s="119"/>
      <c r="E156" s="119"/>
      <c r="F156" s="119"/>
      <c r="G156" s="119"/>
      <c r="H156" s="122"/>
      <c r="I156" s="122"/>
      <c r="J156" s="122"/>
      <c r="K156" s="122"/>
    </row>
    <row r="157" spans="1:11" ht="51.75" customHeight="1">
      <c r="A157" s="113" t="s">
        <v>95</v>
      </c>
      <c r="B157" s="114" t="s">
        <v>134</v>
      </c>
      <c r="C157" s="131">
        <v>4626016621600</v>
      </c>
      <c r="D157" s="114"/>
      <c r="E157" s="114">
        <v>6</v>
      </c>
      <c r="F157" s="114" t="s">
        <v>85</v>
      </c>
      <c r="G157" s="114"/>
      <c r="H157" s="115">
        <v>552</v>
      </c>
      <c r="I157" s="115">
        <f>ROUND(487+(487*0.03),0)</f>
        <v>502</v>
      </c>
      <c r="J157" s="132">
        <v>720</v>
      </c>
      <c r="K157" s="132">
        <v>800</v>
      </c>
    </row>
    <row r="158" spans="1:11">
      <c r="A158" s="118"/>
      <c r="B158" s="119"/>
      <c r="C158" s="120"/>
      <c r="D158" s="119"/>
      <c r="E158" s="119"/>
      <c r="F158" s="119"/>
      <c r="G158" s="119"/>
      <c r="H158" s="122"/>
      <c r="I158" s="122"/>
      <c r="J158" s="122"/>
      <c r="K158" s="122"/>
    </row>
    <row r="159" spans="1:11" ht="51.75" customHeight="1">
      <c r="A159" s="113" t="s">
        <v>96</v>
      </c>
      <c r="B159" s="114" t="s">
        <v>134</v>
      </c>
      <c r="C159" s="131">
        <v>4626016621747</v>
      </c>
      <c r="D159" s="114"/>
      <c r="E159" s="114">
        <v>6</v>
      </c>
      <c r="F159" s="114" t="s">
        <v>85</v>
      </c>
      <c r="G159" s="114"/>
      <c r="H159" s="115">
        <v>595</v>
      </c>
      <c r="I159" s="115">
        <v>550</v>
      </c>
      <c r="J159" s="132">
        <v>775</v>
      </c>
      <c r="K159" s="132">
        <v>800</v>
      </c>
    </row>
    <row r="160" spans="1:11">
      <c r="A160" s="118"/>
      <c r="B160" s="119"/>
      <c r="C160" s="120"/>
      <c r="D160" s="119"/>
      <c r="E160" s="119"/>
      <c r="F160" s="119"/>
      <c r="G160" s="119"/>
      <c r="H160" s="122"/>
      <c r="I160" s="122"/>
      <c r="J160" s="122"/>
      <c r="K160" s="122"/>
    </row>
    <row r="161" spans="1:11" ht="51.75" customHeight="1">
      <c r="A161" s="113" t="s">
        <v>97</v>
      </c>
      <c r="B161" s="114" t="s">
        <v>134</v>
      </c>
      <c r="C161" s="131">
        <v>4626016621273</v>
      </c>
      <c r="D161" s="114"/>
      <c r="E161" s="114">
        <v>6</v>
      </c>
      <c r="F161" s="114" t="s">
        <v>85</v>
      </c>
      <c r="G161" s="114"/>
      <c r="H161" s="115">
        <v>650</v>
      </c>
      <c r="I161" s="132">
        <f>ROUND(605+(605*0.03),0)</f>
        <v>623</v>
      </c>
      <c r="J161" s="132">
        <v>900</v>
      </c>
      <c r="K161" s="132">
        <v>950</v>
      </c>
    </row>
    <row r="162" spans="1:11">
      <c r="A162" s="118"/>
      <c r="B162" s="119"/>
      <c r="C162" s="120"/>
      <c r="D162" s="119"/>
      <c r="E162" s="119"/>
      <c r="F162" s="119"/>
      <c r="G162" s="119"/>
      <c r="H162" s="122"/>
      <c r="I162" s="122"/>
      <c r="J162" s="122"/>
      <c r="K162" s="122"/>
    </row>
    <row r="163" spans="1:11" ht="51.75" customHeight="1">
      <c r="A163" s="43" t="s">
        <v>98</v>
      </c>
      <c r="B163" s="45" t="s">
        <v>131</v>
      </c>
      <c r="C163" s="46">
        <v>4626016621716</v>
      </c>
      <c r="D163" s="45"/>
      <c r="E163" s="45">
        <v>6</v>
      </c>
      <c r="F163" s="45" t="s">
        <v>85</v>
      </c>
      <c r="G163" s="45"/>
      <c r="H163" s="47">
        <v>509</v>
      </c>
      <c r="I163" s="47">
        <v>470</v>
      </c>
      <c r="J163" s="47">
        <v>680</v>
      </c>
      <c r="K163" s="47">
        <v>700</v>
      </c>
    </row>
    <row r="164" spans="1:11">
      <c r="A164" s="39"/>
      <c r="B164" s="107"/>
      <c r="C164" s="140"/>
      <c r="D164" s="107"/>
      <c r="E164" s="107"/>
      <c r="F164" s="107"/>
      <c r="G164" s="107"/>
      <c r="H164" s="141"/>
      <c r="I164" s="141"/>
      <c r="J164" s="141"/>
      <c r="K164" s="141"/>
    </row>
    <row r="165" spans="1:11" ht="51.75" customHeight="1">
      <c r="A165" s="167" t="s">
        <v>99</v>
      </c>
      <c r="B165" s="150" t="s">
        <v>134</v>
      </c>
      <c r="C165" s="46">
        <v>4626016621594</v>
      </c>
      <c r="D165" s="150"/>
      <c r="E165" s="150">
        <v>6</v>
      </c>
      <c r="F165" s="150" t="s">
        <v>85</v>
      </c>
      <c r="G165" s="150"/>
      <c r="H165" s="47">
        <v>552</v>
      </c>
      <c r="I165" s="47">
        <f>ROUND(487+(487*0.03),0)</f>
        <v>502</v>
      </c>
      <c r="J165" s="47">
        <v>720</v>
      </c>
      <c r="K165" s="47">
        <v>800</v>
      </c>
    </row>
    <row r="166" spans="1:11">
      <c r="A166" s="118"/>
      <c r="B166" s="119"/>
      <c r="C166" s="120"/>
      <c r="D166" s="119"/>
      <c r="E166" s="119"/>
      <c r="F166" s="119"/>
      <c r="G166" s="119"/>
      <c r="H166" s="122"/>
      <c r="I166" s="122"/>
      <c r="J166" s="122"/>
      <c r="K166" s="122"/>
    </row>
    <row r="167" spans="1:11" ht="15" customHeight="1">
      <c r="A167" s="300" t="s">
        <v>135</v>
      </c>
      <c r="B167" s="261" t="s">
        <v>127</v>
      </c>
      <c r="C167" s="71">
        <v>4626016621044</v>
      </c>
      <c r="D167" s="261"/>
      <c r="E167" s="72">
        <v>6</v>
      </c>
      <c r="F167" s="45" t="s">
        <v>66</v>
      </c>
      <c r="G167" s="72" t="s">
        <v>70</v>
      </c>
      <c r="H167" s="115">
        <v>470</v>
      </c>
      <c r="I167" s="47">
        <f t="shared" ref="I167:I173" si="5">ROUND(402+(402*0.03),0)</f>
        <v>414</v>
      </c>
      <c r="J167" s="115">
        <f t="shared" ref="J167:J173" si="6">(ROUND(720-(720*0.15),0))</f>
        <v>612</v>
      </c>
      <c r="K167" s="115">
        <f t="shared" ref="K167:K173" si="7">(ROUND(800-(800*0.15),0))</f>
        <v>680</v>
      </c>
    </row>
    <row r="168" spans="1:11" ht="15">
      <c r="A168" s="300"/>
      <c r="B168" s="261"/>
      <c r="C168" s="46">
        <v>4626016621310</v>
      </c>
      <c r="D168" s="261"/>
      <c r="E168" s="45">
        <v>6</v>
      </c>
      <c r="F168" s="45" t="s">
        <v>66</v>
      </c>
      <c r="G168" s="45" t="s">
        <v>57</v>
      </c>
      <c r="H168" s="115">
        <v>470</v>
      </c>
      <c r="I168" s="47">
        <f t="shared" si="5"/>
        <v>414</v>
      </c>
      <c r="J168" s="115">
        <f t="shared" si="6"/>
        <v>612</v>
      </c>
      <c r="K168" s="115">
        <f t="shared" si="7"/>
        <v>680</v>
      </c>
    </row>
    <row r="169" spans="1:11" ht="15">
      <c r="A169" s="300"/>
      <c r="B169" s="261"/>
      <c r="C169" s="46">
        <v>4626016621037</v>
      </c>
      <c r="D169" s="261"/>
      <c r="E169" s="45">
        <v>6</v>
      </c>
      <c r="F169" s="45" t="s">
        <v>66</v>
      </c>
      <c r="G169" s="45" t="s">
        <v>75</v>
      </c>
      <c r="H169" s="115">
        <v>470</v>
      </c>
      <c r="I169" s="47">
        <f t="shared" si="5"/>
        <v>414</v>
      </c>
      <c r="J169" s="115">
        <f t="shared" si="6"/>
        <v>612</v>
      </c>
      <c r="K169" s="115">
        <f t="shared" si="7"/>
        <v>680</v>
      </c>
    </row>
    <row r="170" spans="1:11" ht="15">
      <c r="A170" s="300"/>
      <c r="B170" s="261"/>
      <c r="C170" s="46">
        <v>4626016621334</v>
      </c>
      <c r="D170" s="261"/>
      <c r="E170" s="45">
        <v>6</v>
      </c>
      <c r="F170" s="45" t="s">
        <v>66</v>
      </c>
      <c r="G170" s="45" t="s">
        <v>82</v>
      </c>
      <c r="H170" s="115">
        <v>470</v>
      </c>
      <c r="I170" s="47">
        <f t="shared" si="5"/>
        <v>414</v>
      </c>
      <c r="J170" s="115">
        <f t="shared" si="6"/>
        <v>612</v>
      </c>
      <c r="K170" s="115">
        <f t="shared" si="7"/>
        <v>680</v>
      </c>
    </row>
    <row r="171" spans="1:11" ht="15">
      <c r="A171" s="300"/>
      <c r="B171" s="261"/>
      <c r="C171" s="46">
        <v>4626016621051</v>
      </c>
      <c r="D171" s="261"/>
      <c r="E171" s="45">
        <v>6</v>
      </c>
      <c r="F171" s="45" t="s">
        <v>66</v>
      </c>
      <c r="G171" s="45" t="s">
        <v>84</v>
      </c>
      <c r="H171" s="115">
        <v>470</v>
      </c>
      <c r="I171" s="47">
        <f t="shared" si="5"/>
        <v>414</v>
      </c>
      <c r="J171" s="115">
        <f t="shared" si="6"/>
        <v>612</v>
      </c>
      <c r="K171" s="115">
        <f t="shared" si="7"/>
        <v>680</v>
      </c>
    </row>
    <row r="172" spans="1:11" ht="15">
      <c r="A172" s="300"/>
      <c r="B172" s="261"/>
      <c r="C172" s="46">
        <v>4626016621341</v>
      </c>
      <c r="D172" s="261"/>
      <c r="E172" s="45">
        <v>6</v>
      </c>
      <c r="F172" s="45" t="s">
        <v>66</v>
      </c>
      <c r="G172" s="45" t="s">
        <v>78</v>
      </c>
      <c r="H172" s="115">
        <v>470</v>
      </c>
      <c r="I172" s="47">
        <f t="shared" si="5"/>
        <v>414</v>
      </c>
      <c r="J172" s="115">
        <f t="shared" si="6"/>
        <v>612</v>
      </c>
      <c r="K172" s="115">
        <f t="shared" si="7"/>
        <v>680</v>
      </c>
    </row>
    <row r="173" spans="1:11" ht="15">
      <c r="A173" s="300"/>
      <c r="B173" s="261"/>
      <c r="C173" s="117">
        <v>4626016621327</v>
      </c>
      <c r="D173" s="261"/>
      <c r="E173" s="116">
        <v>6</v>
      </c>
      <c r="F173" s="45" t="s">
        <v>66</v>
      </c>
      <c r="G173" s="116" t="s">
        <v>83</v>
      </c>
      <c r="H173" s="115">
        <v>470</v>
      </c>
      <c r="I173" s="47">
        <f t="shared" si="5"/>
        <v>414</v>
      </c>
      <c r="J173" s="115">
        <f t="shared" si="6"/>
        <v>612</v>
      </c>
      <c r="K173" s="115">
        <f t="shared" si="7"/>
        <v>680</v>
      </c>
    </row>
    <row r="174" spans="1:11">
      <c r="A174" s="118"/>
      <c r="B174" s="119"/>
      <c r="C174" s="120"/>
      <c r="D174" s="119"/>
      <c r="E174" s="119"/>
      <c r="F174" s="119"/>
      <c r="G174" s="119"/>
      <c r="H174" s="122"/>
      <c r="I174" s="122"/>
      <c r="J174" s="122"/>
      <c r="K174" s="122"/>
    </row>
    <row r="175" spans="1:11" ht="15">
      <c r="A175" s="273" t="s">
        <v>101</v>
      </c>
      <c r="B175" s="304" t="s">
        <v>136</v>
      </c>
      <c r="C175" s="71">
        <v>4626016621266</v>
      </c>
      <c r="D175" s="261"/>
      <c r="E175" s="72">
        <v>6</v>
      </c>
      <c r="F175" s="139" t="s">
        <v>64</v>
      </c>
      <c r="G175" s="72" t="s">
        <v>75</v>
      </c>
      <c r="H175" s="115">
        <v>418</v>
      </c>
      <c r="I175" s="115">
        <f t="shared" ref="I175:I180" si="8">ROUND(378+(378*0.03),0)</f>
        <v>389</v>
      </c>
      <c r="J175" s="115">
        <v>577</v>
      </c>
      <c r="K175" s="115">
        <v>611</v>
      </c>
    </row>
    <row r="176" spans="1:11" ht="15">
      <c r="A176" s="273"/>
      <c r="B176" s="304"/>
      <c r="C176" s="46">
        <v>4626016621242</v>
      </c>
      <c r="D176" s="261"/>
      <c r="E176" s="45">
        <v>6</v>
      </c>
      <c r="F176" s="139" t="s">
        <v>64</v>
      </c>
      <c r="G176" s="45" t="s">
        <v>82</v>
      </c>
      <c r="H176" s="115">
        <v>418</v>
      </c>
      <c r="I176" s="115">
        <f t="shared" si="8"/>
        <v>389</v>
      </c>
      <c r="J176" s="115">
        <v>577</v>
      </c>
      <c r="K176" s="115">
        <v>611</v>
      </c>
    </row>
    <row r="177" spans="1:11" ht="15">
      <c r="A177" s="273"/>
      <c r="B177" s="304"/>
      <c r="C177" s="46">
        <v>4626016620535</v>
      </c>
      <c r="D177" s="261"/>
      <c r="E177" s="45">
        <v>6</v>
      </c>
      <c r="F177" s="139" t="s">
        <v>64</v>
      </c>
      <c r="G177" s="45" t="s">
        <v>83</v>
      </c>
      <c r="H177" s="115">
        <v>418</v>
      </c>
      <c r="I177" s="115">
        <f t="shared" si="8"/>
        <v>389</v>
      </c>
      <c r="J177" s="115">
        <v>577</v>
      </c>
      <c r="K177" s="115">
        <v>611</v>
      </c>
    </row>
    <row r="178" spans="1:11" ht="15">
      <c r="A178" s="273"/>
      <c r="B178" s="304"/>
      <c r="C178" s="46">
        <v>4626016620528</v>
      </c>
      <c r="D178" s="261"/>
      <c r="E178" s="45">
        <v>6</v>
      </c>
      <c r="F178" s="139" t="s">
        <v>64</v>
      </c>
      <c r="G178" s="45" t="s">
        <v>57</v>
      </c>
      <c r="H178" s="115">
        <v>418</v>
      </c>
      <c r="I178" s="115">
        <f t="shared" si="8"/>
        <v>389</v>
      </c>
      <c r="J178" s="115">
        <v>577</v>
      </c>
      <c r="K178" s="115">
        <v>611</v>
      </c>
    </row>
    <row r="179" spans="1:11" ht="15">
      <c r="A179" s="273"/>
      <c r="B179" s="304"/>
      <c r="C179" s="46">
        <v>4626016620542</v>
      </c>
      <c r="D179" s="261"/>
      <c r="E179" s="45">
        <v>6</v>
      </c>
      <c r="F179" s="139" t="s">
        <v>64</v>
      </c>
      <c r="G179" s="45" t="s">
        <v>78</v>
      </c>
      <c r="H179" s="115">
        <v>418</v>
      </c>
      <c r="I179" s="115">
        <f t="shared" si="8"/>
        <v>389</v>
      </c>
      <c r="J179" s="115">
        <v>577</v>
      </c>
      <c r="K179" s="115">
        <v>611</v>
      </c>
    </row>
    <row r="180" spans="1:11" ht="15">
      <c r="A180" s="273"/>
      <c r="B180" s="304"/>
      <c r="C180" s="117">
        <v>4626016621235</v>
      </c>
      <c r="D180" s="261"/>
      <c r="E180" s="116">
        <v>6</v>
      </c>
      <c r="F180" s="130" t="s">
        <v>64</v>
      </c>
      <c r="G180" s="116" t="s">
        <v>84</v>
      </c>
      <c r="H180" s="115">
        <v>418</v>
      </c>
      <c r="I180" s="115">
        <f t="shared" si="8"/>
        <v>389</v>
      </c>
      <c r="J180" s="115">
        <v>577</v>
      </c>
      <c r="K180" s="115">
        <v>611</v>
      </c>
    </row>
    <row r="181" spans="1:11">
      <c r="A181" s="142"/>
      <c r="B181" s="143"/>
      <c r="C181" s="144"/>
      <c r="D181" s="143"/>
      <c r="E181" s="143"/>
      <c r="F181" s="143"/>
      <c r="G181" s="143"/>
      <c r="H181" s="122"/>
      <c r="I181" s="122"/>
      <c r="J181" s="122"/>
      <c r="K181" s="122"/>
    </row>
    <row r="182" spans="1:11" ht="51.75" customHeight="1">
      <c r="A182" s="113" t="s">
        <v>102</v>
      </c>
      <c r="B182" s="114" t="s">
        <v>137</v>
      </c>
      <c r="C182" s="131">
        <v>4626016620504</v>
      </c>
      <c r="D182" s="114"/>
      <c r="E182" s="114">
        <v>6</v>
      </c>
      <c r="F182" s="114" t="s">
        <v>85</v>
      </c>
      <c r="G182" s="114"/>
      <c r="H182" s="133">
        <v>451</v>
      </c>
      <c r="I182" s="115">
        <f>ROUND(408+(408*0.03),0)</f>
        <v>420</v>
      </c>
      <c r="J182" s="132">
        <v>605</v>
      </c>
      <c r="K182" s="132">
        <v>659</v>
      </c>
    </row>
    <row r="183" spans="1:11">
      <c r="A183" s="142"/>
      <c r="B183" s="143"/>
      <c r="C183" s="144"/>
      <c r="D183" s="143"/>
      <c r="E183" s="143"/>
      <c r="F183" s="143"/>
      <c r="G183" s="143"/>
      <c r="H183" s="122"/>
      <c r="I183" s="122"/>
      <c r="J183" s="122"/>
      <c r="K183" s="122"/>
    </row>
    <row r="184" spans="1:11" ht="51.75" customHeight="1">
      <c r="A184" s="113" t="s">
        <v>103</v>
      </c>
      <c r="B184" s="114" t="s">
        <v>134</v>
      </c>
      <c r="C184" s="131">
        <v>4626016621587</v>
      </c>
      <c r="D184" s="114"/>
      <c r="E184" s="45">
        <v>6</v>
      </c>
      <c r="F184" s="114" t="s">
        <v>85</v>
      </c>
      <c r="G184" s="114"/>
      <c r="H184" s="133">
        <v>276</v>
      </c>
      <c r="I184" s="132">
        <f>ROUND(231+(231*0.03),0)</f>
        <v>238</v>
      </c>
      <c r="J184" s="132">
        <f>ROUND(360+(360*0.03),0)</f>
        <v>371</v>
      </c>
      <c r="K184" s="132">
        <v>400</v>
      </c>
    </row>
    <row r="185" spans="1:11">
      <c r="A185" s="145"/>
      <c r="B185" s="146"/>
      <c r="C185" s="147"/>
      <c r="D185" s="146"/>
      <c r="E185" s="146"/>
      <c r="F185" s="146"/>
      <c r="G185" s="146"/>
      <c r="H185" s="148"/>
      <c r="I185" s="148"/>
      <c r="J185" s="148"/>
      <c r="K185" s="148"/>
    </row>
    <row r="186" spans="1:11" ht="18" customHeight="1">
      <c r="A186" s="237" t="s">
        <v>104</v>
      </c>
      <c r="B186" s="212">
        <v>200</v>
      </c>
      <c r="C186" s="46">
        <v>4626016621686</v>
      </c>
      <c r="D186" s="212"/>
      <c r="E186" s="45">
        <v>6</v>
      </c>
      <c r="F186" s="75" t="s">
        <v>64</v>
      </c>
      <c r="G186" s="45" t="s">
        <v>75</v>
      </c>
      <c r="H186" s="76">
        <v>433</v>
      </c>
      <c r="I186" s="47">
        <v>400</v>
      </c>
      <c r="J186" s="47">
        <v>632</v>
      </c>
      <c r="K186" s="47">
        <v>650</v>
      </c>
    </row>
    <row r="187" spans="1:11" ht="18" customHeight="1">
      <c r="A187" s="237"/>
      <c r="B187" s="212"/>
      <c r="C187" s="46">
        <v>4626016621693</v>
      </c>
      <c r="D187" s="212"/>
      <c r="E187" s="45">
        <v>6</v>
      </c>
      <c r="F187" s="75" t="s">
        <v>64</v>
      </c>
      <c r="G187" s="45" t="s">
        <v>76</v>
      </c>
      <c r="H187" s="76">
        <v>433</v>
      </c>
      <c r="I187" s="47">
        <v>400</v>
      </c>
      <c r="J187" s="47">
        <v>632</v>
      </c>
      <c r="K187" s="47">
        <v>650</v>
      </c>
    </row>
    <row r="188" spans="1:11" ht="18" customHeight="1">
      <c r="A188" s="237"/>
      <c r="B188" s="212"/>
      <c r="C188" s="46">
        <v>4626016621709</v>
      </c>
      <c r="D188" s="212"/>
      <c r="E188" s="45">
        <v>6</v>
      </c>
      <c r="F188" s="75" t="s">
        <v>64</v>
      </c>
      <c r="G188" s="45" t="s">
        <v>105</v>
      </c>
      <c r="H188" s="76">
        <v>433</v>
      </c>
      <c r="I188" s="47">
        <v>400</v>
      </c>
      <c r="J188" s="47">
        <v>632</v>
      </c>
      <c r="K188" s="47">
        <v>650</v>
      </c>
    </row>
    <row r="189" spans="1:11">
      <c r="A189" s="104"/>
      <c r="B189" s="14"/>
      <c r="C189" s="106"/>
      <c r="D189" s="14"/>
      <c r="E189" s="14"/>
      <c r="F189" s="14"/>
      <c r="G189" s="14"/>
      <c r="H189" s="141"/>
      <c r="I189" s="141"/>
      <c r="J189" s="141"/>
      <c r="K189" s="141"/>
    </row>
    <row r="190" spans="1:11" ht="51.75" customHeight="1">
      <c r="A190" s="43" t="s">
        <v>106</v>
      </c>
      <c r="B190" s="45" t="s">
        <v>134</v>
      </c>
      <c r="C190" s="46">
        <v>4626016621280</v>
      </c>
      <c r="D190" s="45"/>
      <c r="E190" s="45">
        <v>6</v>
      </c>
      <c r="F190" s="45" t="s">
        <v>85</v>
      </c>
      <c r="G190" s="45"/>
      <c r="H190" s="76">
        <v>650</v>
      </c>
      <c r="I190" s="47">
        <f>ROUND(587+(587*0.03),0)</f>
        <v>605</v>
      </c>
      <c r="J190" s="47">
        <f>ROUND(900+(900*0.03),0)</f>
        <v>927</v>
      </c>
      <c r="K190" s="47">
        <v>950</v>
      </c>
    </row>
    <row r="191" spans="1:11">
      <c r="A191" s="104"/>
      <c r="B191" s="14"/>
      <c r="C191" s="106"/>
      <c r="D191" s="14"/>
      <c r="E191" s="14"/>
      <c r="F191" s="14"/>
      <c r="G191" s="14"/>
      <c r="H191" s="141"/>
      <c r="I191" s="141"/>
      <c r="J191" s="141"/>
      <c r="K191" s="141"/>
    </row>
    <row r="192" spans="1:11" ht="51.75" customHeight="1">
      <c r="A192" s="43" t="s">
        <v>107</v>
      </c>
      <c r="B192" s="45" t="s">
        <v>134</v>
      </c>
      <c r="C192" s="46">
        <v>4626016621006</v>
      </c>
      <c r="D192" s="45"/>
      <c r="E192" s="45">
        <v>6</v>
      </c>
      <c r="F192" s="45" t="s">
        <v>85</v>
      </c>
      <c r="G192" s="45"/>
      <c r="H192" s="76">
        <v>343</v>
      </c>
      <c r="I192" s="47">
        <f>ROUND(309+(309*0.03),0)</f>
        <v>318</v>
      </c>
      <c r="J192" s="47">
        <f>ROUND(480+(480*0.03),0)</f>
        <v>494</v>
      </c>
      <c r="K192" s="47">
        <v>500</v>
      </c>
    </row>
    <row r="193" spans="1:11">
      <c r="A193" s="104"/>
      <c r="B193" s="14"/>
      <c r="C193" s="106"/>
      <c r="D193" s="99"/>
      <c r="E193" s="14"/>
      <c r="F193" s="14"/>
      <c r="G193" s="14"/>
      <c r="H193" s="141"/>
      <c r="I193" s="141"/>
      <c r="J193" s="141"/>
      <c r="K193" s="141"/>
    </row>
    <row r="194" spans="1:11" ht="22.5" customHeight="1">
      <c r="A194" s="257" t="s">
        <v>148</v>
      </c>
      <c r="B194" s="212" t="s">
        <v>127</v>
      </c>
      <c r="C194" s="46">
        <v>4626016621389</v>
      </c>
      <c r="D194" s="246"/>
      <c r="E194" s="149">
        <v>6</v>
      </c>
      <c r="F194" s="149" t="s">
        <v>66</v>
      </c>
      <c r="G194" s="149" t="s">
        <v>108</v>
      </c>
      <c r="H194" s="76">
        <v>621</v>
      </c>
      <c r="I194" s="47">
        <f>ROUND(525+(525*0.03),0)</f>
        <v>541</v>
      </c>
      <c r="J194" s="47">
        <v>810</v>
      </c>
      <c r="K194" s="47">
        <v>900</v>
      </c>
    </row>
    <row r="195" spans="1:11" ht="21" customHeight="1">
      <c r="A195" s="258"/>
      <c r="B195" s="212"/>
      <c r="C195" s="46">
        <v>4626016621396</v>
      </c>
      <c r="D195" s="246"/>
      <c r="E195" s="149">
        <v>6</v>
      </c>
      <c r="F195" s="149" t="s">
        <v>66</v>
      </c>
      <c r="G195" s="149" t="s">
        <v>70</v>
      </c>
      <c r="H195" s="76">
        <v>621</v>
      </c>
      <c r="I195" s="47">
        <f>ROUND(525+(525*0.03),0)</f>
        <v>541</v>
      </c>
      <c r="J195" s="47">
        <v>810</v>
      </c>
      <c r="K195" s="47">
        <v>900</v>
      </c>
    </row>
    <row r="196" spans="1:11" ht="19.5" customHeight="1">
      <c r="A196" s="258"/>
      <c r="B196" s="212"/>
      <c r="C196" s="46">
        <v>4626016621938</v>
      </c>
      <c r="D196" s="246"/>
      <c r="E196" s="149">
        <v>6</v>
      </c>
      <c r="F196" s="149" t="s">
        <v>66</v>
      </c>
      <c r="G196" s="149" t="s">
        <v>55</v>
      </c>
      <c r="H196" s="76">
        <v>621</v>
      </c>
      <c r="I196" s="47">
        <f t="shared" ref="I196:I197" si="9">ROUND(525+(525*0.03),0)</f>
        <v>541</v>
      </c>
      <c r="J196" s="47">
        <v>810</v>
      </c>
      <c r="K196" s="47">
        <v>900</v>
      </c>
    </row>
    <row r="197" spans="1:11" ht="21" customHeight="1">
      <c r="A197" s="259"/>
      <c r="B197" s="212"/>
      <c r="C197" s="46">
        <v>4626016621945</v>
      </c>
      <c r="D197" s="247"/>
      <c r="E197" s="149">
        <v>6</v>
      </c>
      <c r="F197" s="149" t="s">
        <v>66</v>
      </c>
      <c r="G197" s="149" t="s">
        <v>69</v>
      </c>
      <c r="H197" s="76">
        <v>621</v>
      </c>
      <c r="I197" s="47">
        <f t="shared" si="9"/>
        <v>541</v>
      </c>
      <c r="J197" s="47">
        <v>810</v>
      </c>
      <c r="K197" s="47">
        <v>900</v>
      </c>
    </row>
    <row r="198" spans="1:11">
      <c r="A198" s="142"/>
      <c r="B198" s="143"/>
      <c r="C198" s="144"/>
      <c r="D198" s="143"/>
      <c r="E198" s="143"/>
      <c r="F198" s="143"/>
      <c r="G198" s="143"/>
      <c r="H198" s="122"/>
      <c r="I198" s="122"/>
      <c r="J198" s="122"/>
      <c r="K198" s="122"/>
    </row>
    <row r="199" spans="1:11" ht="43.5" customHeight="1">
      <c r="A199" s="113" t="s">
        <v>109</v>
      </c>
      <c r="B199" s="114" t="s">
        <v>131</v>
      </c>
      <c r="C199" s="131">
        <v>4626016620993</v>
      </c>
      <c r="D199" s="114"/>
      <c r="E199" s="114">
        <v>6</v>
      </c>
      <c r="F199" s="114" t="s">
        <v>85</v>
      </c>
      <c r="G199" s="114"/>
      <c r="H199" s="133">
        <v>493</v>
      </c>
      <c r="I199" s="132">
        <f>ROUND(445+(445*0.03),0)</f>
        <v>458</v>
      </c>
      <c r="J199" s="132">
        <v>700</v>
      </c>
      <c r="K199" s="47">
        <v>720</v>
      </c>
    </row>
    <row r="200" spans="1:11">
      <c r="A200" s="145"/>
      <c r="B200" s="146"/>
      <c r="C200" s="147"/>
      <c r="D200" s="146"/>
      <c r="E200" s="146"/>
      <c r="F200" s="146"/>
      <c r="G200" s="146"/>
      <c r="H200" s="148"/>
      <c r="I200" s="148"/>
      <c r="J200" s="148"/>
      <c r="K200" s="148"/>
    </row>
    <row r="201" spans="1:11" ht="40.5" customHeight="1">
      <c r="A201" s="237" t="s">
        <v>138</v>
      </c>
      <c r="B201" s="212" t="s">
        <v>139</v>
      </c>
      <c r="C201" s="46">
        <v>4626016621723</v>
      </c>
      <c r="D201" s="212"/>
      <c r="E201" s="150">
        <v>6</v>
      </c>
      <c r="F201" s="153" t="s">
        <v>64</v>
      </c>
      <c r="G201" s="150" t="s">
        <v>75</v>
      </c>
      <c r="H201" s="76">
        <v>649</v>
      </c>
      <c r="I201" s="47">
        <v>600</v>
      </c>
      <c r="J201" s="47">
        <v>820</v>
      </c>
      <c r="K201" s="47">
        <v>850</v>
      </c>
    </row>
    <row r="202" spans="1:11" ht="36.75" customHeight="1">
      <c r="A202" s="237"/>
      <c r="B202" s="212"/>
      <c r="C202" s="46">
        <v>4626016621839</v>
      </c>
      <c r="D202" s="212"/>
      <c r="E202" s="150">
        <v>6</v>
      </c>
      <c r="F202" s="153" t="s">
        <v>64</v>
      </c>
      <c r="G202" s="150" t="s">
        <v>111</v>
      </c>
      <c r="H202" s="76">
        <v>649</v>
      </c>
      <c r="I202" s="47">
        <v>600</v>
      </c>
      <c r="J202" s="47">
        <v>820</v>
      </c>
      <c r="K202" s="47">
        <v>850</v>
      </c>
    </row>
    <row r="203" spans="1:11">
      <c r="A203" s="104"/>
      <c r="B203" s="14"/>
      <c r="C203" s="106"/>
      <c r="D203" s="14"/>
      <c r="E203" s="14"/>
      <c r="F203" s="14"/>
      <c r="G203" s="14"/>
      <c r="H203" s="141"/>
      <c r="I203" s="141"/>
      <c r="J203" s="141"/>
      <c r="K203" s="141"/>
    </row>
    <row r="204" spans="1:11" ht="51.75" customHeight="1">
      <c r="A204" s="43" t="s">
        <v>112</v>
      </c>
      <c r="B204" s="45" t="s">
        <v>137</v>
      </c>
      <c r="C204" s="46">
        <v>4626016621556</v>
      </c>
      <c r="D204" s="45"/>
      <c r="E204" s="45">
        <v>6</v>
      </c>
      <c r="F204" s="45" t="s">
        <v>85</v>
      </c>
      <c r="G204" s="45"/>
      <c r="H204" s="76">
        <v>621</v>
      </c>
      <c r="I204" s="76">
        <f>ROUND(557+(557*0.03),0)</f>
        <v>574</v>
      </c>
      <c r="J204" s="47">
        <v>810</v>
      </c>
      <c r="K204" s="47">
        <v>900</v>
      </c>
    </row>
    <row r="205" spans="1:11">
      <c r="A205" s="142"/>
      <c r="B205" s="143"/>
      <c r="C205" s="144"/>
      <c r="D205" s="143"/>
      <c r="E205" s="143"/>
      <c r="F205" s="143"/>
      <c r="G205" s="143"/>
      <c r="H205" s="122"/>
      <c r="I205" s="122"/>
      <c r="J205" s="122"/>
      <c r="K205" s="122"/>
    </row>
    <row r="206" spans="1:11" ht="51.75" customHeight="1">
      <c r="A206" s="151" t="s">
        <v>113</v>
      </c>
      <c r="B206" s="150" t="s">
        <v>134</v>
      </c>
      <c r="C206" s="46">
        <v>4626016621549</v>
      </c>
      <c r="D206" s="150"/>
      <c r="E206" s="150">
        <v>6</v>
      </c>
      <c r="F206" s="150" t="s">
        <v>85</v>
      </c>
      <c r="G206" s="150"/>
      <c r="H206" s="76">
        <v>483</v>
      </c>
      <c r="I206" s="47">
        <f>ROUND(420+(420*0.03),0)</f>
        <v>433</v>
      </c>
      <c r="J206" s="47">
        <v>630</v>
      </c>
      <c r="K206" s="47">
        <v>700</v>
      </c>
    </row>
    <row r="207" spans="1:11">
      <c r="A207" s="199"/>
      <c r="B207" s="200"/>
      <c r="C207" s="196"/>
      <c r="D207" s="201"/>
      <c r="E207" s="196"/>
      <c r="F207" s="196"/>
      <c r="G207" s="196"/>
      <c r="H207" s="196"/>
      <c r="I207" s="159"/>
      <c r="J207" s="159"/>
      <c r="K207" s="159"/>
    </row>
    <row r="208" spans="1:11" ht="15" customHeight="1">
      <c r="A208" s="257" t="s">
        <v>166</v>
      </c>
      <c r="B208" s="260" t="s">
        <v>172</v>
      </c>
      <c r="C208" s="198">
        <v>4626016622713</v>
      </c>
      <c r="D208" s="263"/>
      <c r="E208" s="193">
        <v>6</v>
      </c>
      <c r="F208" s="193" t="s">
        <v>167</v>
      </c>
      <c r="G208" s="193" t="s">
        <v>168</v>
      </c>
      <c r="H208" s="202">
        <v>140</v>
      </c>
      <c r="I208" s="47">
        <v>130</v>
      </c>
      <c r="J208" s="47">
        <v>170</v>
      </c>
      <c r="K208" s="47">
        <v>190</v>
      </c>
    </row>
    <row r="209" spans="1:11" ht="15" customHeight="1">
      <c r="A209" s="258"/>
      <c r="B209" s="261"/>
      <c r="C209" s="198">
        <v>4626016622720</v>
      </c>
      <c r="D209" s="264"/>
      <c r="E209" s="195">
        <v>6</v>
      </c>
      <c r="F209" s="193" t="s">
        <v>167</v>
      </c>
      <c r="G209" s="193" t="s">
        <v>169</v>
      </c>
      <c r="H209" s="202">
        <v>140</v>
      </c>
      <c r="I209" s="47">
        <v>130</v>
      </c>
      <c r="J209" s="47">
        <v>170</v>
      </c>
      <c r="K209" s="47">
        <v>190</v>
      </c>
    </row>
    <row r="210" spans="1:11" ht="15" customHeight="1">
      <c r="A210" s="258"/>
      <c r="B210" s="261"/>
      <c r="C210" s="198">
        <v>4626016622683</v>
      </c>
      <c r="D210" s="264"/>
      <c r="E210" s="195">
        <v>6</v>
      </c>
      <c r="F210" s="193" t="s">
        <v>167</v>
      </c>
      <c r="G210" s="193" t="s">
        <v>170</v>
      </c>
      <c r="H210" s="202">
        <v>140</v>
      </c>
      <c r="I210" s="47">
        <v>130</v>
      </c>
      <c r="J210" s="47">
        <v>170</v>
      </c>
      <c r="K210" s="47">
        <v>190</v>
      </c>
    </row>
    <row r="211" spans="1:11" ht="15" customHeight="1">
      <c r="A211" s="258"/>
      <c r="B211" s="261"/>
      <c r="C211" s="198">
        <v>4626016622706</v>
      </c>
      <c r="D211" s="264"/>
      <c r="E211" s="195">
        <v>6</v>
      </c>
      <c r="F211" s="193" t="s">
        <v>167</v>
      </c>
      <c r="G211" s="193" t="s">
        <v>55</v>
      </c>
      <c r="H211" s="202">
        <v>140</v>
      </c>
      <c r="I211" s="47">
        <v>130</v>
      </c>
      <c r="J211" s="47">
        <v>170</v>
      </c>
      <c r="K211" s="47">
        <v>190</v>
      </c>
    </row>
    <row r="212" spans="1:11" ht="15" customHeight="1">
      <c r="A212" s="259"/>
      <c r="B212" s="262"/>
      <c r="C212" s="198">
        <v>4626016622690</v>
      </c>
      <c r="D212" s="265"/>
      <c r="E212" s="195">
        <v>6</v>
      </c>
      <c r="F212" s="193" t="s">
        <v>167</v>
      </c>
      <c r="G212" s="193" t="s">
        <v>171</v>
      </c>
      <c r="H212" s="202">
        <v>140</v>
      </c>
      <c r="I212" s="47">
        <v>130</v>
      </c>
      <c r="J212" s="47">
        <v>170</v>
      </c>
      <c r="K212" s="47">
        <v>190</v>
      </c>
    </row>
    <row r="213" spans="1:11">
      <c r="A213" s="108"/>
      <c r="B213" s="12"/>
      <c r="C213" s="12"/>
      <c r="D213" s="12"/>
      <c r="E213" s="12"/>
      <c r="F213" s="12"/>
      <c r="G213" s="12"/>
      <c r="H213" s="15"/>
      <c r="I213" s="15"/>
      <c r="J213" s="13"/>
      <c r="K213" s="13"/>
    </row>
    <row r="214" spans="1:11">
      <c r="A214" s="108"/>
      <c r="B214" s="12"/>
      <c r="C214" s="12"/>
      <c r="D214" s="12"/>
      <c r="E214" s="12"/>
      <c r="F214" s="12"/>
      <c r="G214" s="12"/>
      <c r="H214" s="15"/>
      <c r="I214" s="15"/>
      <c r="J214" s="13"/>
      <c r="K214" s="13"/>
    </row>
    <row r="215" spans="1:11">
      <c r="A215" s="108"/>
      <c r="B215" s="12"/>
      <c r="C215" s="12"/>
      <c r="D215" s="12"/>
      <c r="E215" s="12"/>
      <c r="F215" s="12"/>
      <c r="G215" s="12"/>
      <c r="H215" s="15"/>
      <c r="I215" s="15"/>
      <c r="J215" s="13"/>
      <c r="K215" s="13"/>
    </row>
    <row r="216" spans="1:11">
      <c r="A216" s="108"/>
      <c r="B216" s="12"/>
      <c r="C216" s="12"/>
      <c r="D216" s="12"/>
      <c r="E216" s="12"/>
      <c r="F216" s="12"/>
      <c r="G216" s="12"/>
      <c r="H216" s="15"/>
      <c r="I216" s="15"/>
      <c r="J216" s="13"/>
      <c r="K216" s="13"/>
    </row>
    <row r="217" spans="1:11">
      <c r="A217" s="108"/>
      <c r="B217" s="12"/>
      <c r="C217" s="12"/>
      <c r="D217" s="12"/>
      <c r="E217" s="12"/>
      <c r="F217" s="12"/>
      <c r="G217" s="12"/>
      <c r="H217" s="15"/>
      <c r="I217" s="15"/>
      <c r="J217" s="13"/>
      <c r="K217" s="13"/>
    </row>
    <row r="218" spans="1:11">
      <c r="A218" s="108"/>
      <c r="B218" s="12"/>
      <c r="C218" s="12"/>
      <c r="D218" s="12"/>
      <c r="E218" s="12"/>
      <c r="F218" s="12"/>
      <c r="G218" s="12"/>
      <c r="H218" s="15"/>
      <c r="I218" s="15"/>
      <c r="J218" s="13"/>
      <c r="K218" s="13"/>
    </row>
    <row r="219" spans="1:11">
      <c r="A219" s="108"/>
      <c r="B219" s="12"/>
      <c r="C219" s="12"/>
      <c r="D219" s="12"/>
      <c r="E219" s="12"/>
      <c r="F219" s="12"/>
      <c r="G219" s="12"/>
      <c r="H219" s="15"/>
      <c r="I219" s="15"/>
      <c r="J219" s="13"/>
      <c r="K219" s="13"/>
    </row>
    <row r="220" spans="1:11">
      <c r="A220" s="108"/>
      <c r="B220" s="12"/>
      <c r="C220" s="12"/>
      <c r="D220" s="12"/>
      <c r="E220" s="12"/>
      <c r="F220" s="12"/>
      <c r="G220" s="12"/>
      <c r="H220" s="15"/>
      <c r="I220" s="15"/>
      <c r="J220" s="13"/>
      <c r="K220" s="13"/>
    </row>
    <row r="221" spans="1:11">
      <c r="A221" s="108"/>
      <c r="B221" s="12"/>
      <c r="C221" s="12"/>
      <c r="D221" s="12"/>
      <c r="E221" s="12"/>
      <c r="F221" s="12"/>
      <c r="G221" s="12"/>
      <c r="H221" s="15"/>
      <c r="I221" s="15"/>
      <c r="J221" s="13"/>
      <c r="K221" s="13"/>
    </row>
    <row r="222" spans="1:11">
      <c r="A222" s="108"/>
      <c r="B222" s="12"/>
      <c r="C222" s="12"/>
      <c r="D222" s="12"/>
      <c r="E222" s="12"/>
      <c r="F222" s="12"/>
      <c r="G222" s="12"/>
      <c r="H222" s="15"/>
      <c r="I222" s="15"/>
      <c r="J222" s="13"/>
      <c r="K222" s="13"/>
    </row>
    <row r="223" spans="1:11">
      <c r="A223" s="108"/>
      <c r="B223" s="12"/>
      <c r="C223" s="12"/>
      <c r="D223" s="12"/>
      <c r="E223" s="12"/>
      <c r="F223" s="12"/>
      <c r="G223" s="12"/>
      <c r="H223" s="15"/>
      <c r="I223" s="15"/>
      <c r="J223" s="13"/>
      <c r="K223" s="13"/>
    </row>
    <row r="224" spans="1:11">
      <c r="A224" s="108"/>
      <c r="B224" s="12"/>
      <c r="C224" s="12"/>
      <c r="D224" s="12"/>
      <c r="E224" s="12"/>
      <c r="F224" s="12"/>
      <c r="G224" s="12"/>
      <c r="H224" s="15"/>
      <c r="I224" s="15"/>
      <c r="J224" s="13"/>
      <c r="K224" s="13"/>
    </row>
    <row r="225" spans="1:11">
      <c r="A225" s="108"/>
      <c r="B225" s="12"/>
      <c r="C225" s="12"/>
      <c r="D225" s="12"/>
      <c r="E225" s="12"/>
      <c r="F225" s="12"/>
      <c r="G225" s="12"/>
      <c r="H225" s="15"/>
      <c r="I225" s="15"/>
      <c r="J225" s="13"/>
      <c r="K225" s="13"/>
    </row>
    <row r="226" spans="1:11">
      <c r="A226" s="108"/>
      <c r="B226" s="12"/>
      <c r="C226" s="12"/>
      <c r="D226" s="12"/>
      <c r="E226" s="12"/>
      <c r="F226" s="12"/>
      <c r="G226" s="12"/>
      <c r="H226" s="15"/>
      <c r="I226" s="15"/>
      <c r="J226" s="13"/>
      <c r="K226" s="13"/>
    </row>
    <row r="227" spans="1:11">
      <c r="A227" s="108"/>
      <c r="B227" s="12"/>
      <c r="C227" s="12"/>
      <c r="D227" s="12"/>
      <c r="E227" s="12"/>
      <c r="F227" s="12"/>
      <c r="G227" s="12"/>
      <c r="H227" s="15"/>
      <c r="I227" s="15"/>
      <c r="J227" s="13"/>
      <c r="K227" s="13"/>
    </row>
    <row r="228" spans="1:11">
      <c r="A228" s="108"/>
      <c r="B228" s="12"/>
      <c r="C228" s="12"/>
      <c r="D228" s="12"/>
      <c r="E228" s="12"/>
      <c r="F228" s="12"/>
      <c r="G228" s="12"/>
      <c r="H228" s="15"/>
      <c r="I228" s="15"/>
      <c r="J228" s="13"/>
      <c r="K228" s="13"/>
    </row>
    <row r="229" spans="1:11">
      <c r="A229" s="108"/>
      <c r="B229" s="12"/>
      <c r="C229" s="12"/>
      <c r="D229" s="12"/>
      <c r="E229" s="12"/>
      <c r="F229" s="12"/>
      <c r="G229" s="12"/>
      <c r="H229" s="15"/>
      <c r="I229" s="15"/>
      <c r="J229" s="13"/>
      <c r="K229" s="13"/>
    </row>
    <row r="230" spans="1:11">
      <c r="A230" s="108"/>
      <c r="B230" s="12"/>
      <c r="C230" s="12"/>
      <c r="D230" s="12"/>
      <c r="E230" s="12"/>
      <c r="F230" s="12"/>
      <c r="G230" s="12"/>
      <c r="H230" s="15"/>
      <c r="I230" s="15"/>
      <c r="J230" s="13"/>
      <c r="K230" s="13"/>
    </row>
    <row r="231" spans="1:11">
      <c r="A231" s="108"/>
      <c r="B231" s="12"/>
      <c r="C231" s="12"/>
      <c r="D231" s="12"/>
      <c r="E231" s="12"/>
      <c r="F231" s="12"/>
      <c r="G231" s="12"/>
      <c r="H231" s="15"/>
      <c r="I231" s="15"/>
      <c r="J231" s="13"/>
      <c r="K231" s="13"/>
    </row>
    <row r="232" spans="1:11">
      <c r="A232" s="108"/>
      <c r="B232" s="12"/>
      <c r="C232" s="12"/>
      <c r="D232" s="12"/>
      <c r="E232" s="12"/>
      <c r="F232" s="12"/>
      <c r="G232" s="12"/>
      <c r="H232" s="15"/>
      <c r="I232" s="15"/>
      <c r="J232" s="13"/>
      <c r="K232" s="13"/>
    </row>
    <row r="233" spans="1:11">
      <c r="A233" s="108"/>
      <c r="B233" s="12"/>
      <c r="C233" s="12"/>
      <c r="D233" s="12"/>
      <c r="E233" s="12"/>
      <c r="F233" s="12"/>
      <c r="G233" s="12"/>
      <c r="H233" s="15"/>
      <c r="I233" s="15"/>
      <c r="J233" s="13"/>
      <c r="K233" s="13"/>
    </row>
    <row r="234" spans="1:11">
      <c r="A234" s="108"/>
      <c r="B234" s="12"/>
      <c r="C234" s="12"/>
      <c r="D234" s="12"/>
      <c r="E234" s="12"/>
      <c r="F234" s="12"/>
      <c r="G234" s="12"/>
      <c r="H234" s="15"/>
      <c r="I234" s="15"/>
      <c r="J234" s="13"/>
      <c r="K234" s="13"/>
    </row>
    <row r="235" spans="1:11">
      <c r="A235" s="108"/>
      <c r="B235" s="12"/>
      <c r="C235" s="12"/>
      <c r="D235" s="12"/>
      <c r="E235" s="12"/>
      <c r="F235" s="12"/>
      <c r="G235" s="12"/>
      <c r="H235" s="15"/>
      <c r="I235" s="15"/>
      <c r="J235" s="13"/>
      <c r="K235" s="13"/>
    </row>
    <row r="236" spans="1:11">
      <c r="A236" s="108"/>
      <c r="B236" s="12"/>
      <c r="C236" s="12"/>
      <c r="D236" s="12"/>
      <c r="E236" s="12"/>
      <c r="F236" s="12"/>
      <c r="G236" s="12"/>
      <c r="H236" s="15"/>
      <c r="I236" s="15"/>
      <c r="J236" s="13"/>
      <c r="K236" s="13"/>
    </row>
    <row r="237" spans="1:11">
      <c r="A237" s="108"/>
      <c r="B237" s="12"/>
      <c r="C237" s="12"/>
      <c r="D237" s="12"/>
      <c r="E237" s="12"/>
      <c r="F237" s="12"/>
      <c r="G237" s="12"/>
      <c r="H237" s="15"/>
      <c r="I237" s="15"/>
      <c r="J237" s="13"/>
      <c r="K237" s="13"/>
    </row>
    <row r="238" spans="1:11">
      <c r="A238" s="108"/>
      <c r="B238" s="12"/>
      <c r="C238" s="12"/>
      <c r="D238" s="12"/>
      <c r="E238" s="12"/>
      <c r="F238" s="12"/>
      <c r="G238" s="12"/>
      <c r="H238" s="15"/>
      <c r="I238" s="15"/>
      <c r="J238" s="13"/>
      <c r="K238" s="13"/>
    </row>
    <row r="239" spans="1:11">
      <c r="A239" s="108"/>
      <c r="B239" s="12"/>
      <c r="C239" s="12"/>
      <c r="D239" s="12"/>
      <c r="E239" s="12"/>
      <c r="F239" s="12"/>
      <c r="G239" s="12"/>
      <c r="H239" s="15"/>
      <c r="I239" s="15"/>
      <c r="J239" s="13"/>
      <c r="K239" s="13"/>
    </row>
    <row r="240" spans="1:11">
      <c r="A240" s="108"/>
      <c r="B240" s="12"/>
      <c r="C240" s="12"/>
      <c r="D240" s="12"/>
      <c r="E240" s="12"/>
      <c r="F240" s="12"/>
      <c r="G240" s="12"/>
      <c r="H240" s="15"/>
      <c r="I240" s="15"/>
      <c r="J240" s="13"/>
      <c r="K240" s="13"/>
    </row>
    <row r="241" spans="1:11">
      <c r="A241" s="108"/>
      <c r="B241" s="12"/>
      <c r="C241" s="12"/>
      <c r="D241" s="12"/>
      <c r="E241" s="12"/>
      <c r="F241" s="12"/>
      <c r="G241" s="12"/>
      <c r="H241" s="15"/>
      <c r="I241" s="15"/>
      <c r="J241" s="13"/>
      <c r="K241" s="13"/>
    </row>
    <row r="242" spans="1:11">
      <c r="A242" s="108"/>
      <c r="B242" s="12"/>
      <c r="C242" s="12"/>
      <c r="D242" s="12"/>
      <c r="E242" s="12"/>
      <c r="F242" s="12"/>
      <c r="G242" s="12"/>
      <c r="H242" s="15"/>
      <c r="I242" s="15"/>
      <c r="J242" s="13"/>
      <c r="K242" s="13"/>
    </row>
    <row r="243" spans="1:11">
      <c r="A243" s="108"/>
      <c r="B243" s="12"/>
      <c r="C243" s="12"/>
      <c r="D243" s="12"/>
      <c r="E243" s="12"/>
      <c r="F243" s="12"/>
      <c r="G243" s="12"/>
      <c r="H243" s="15"/>
      <c r="I243" s="15"/>
      <c r="J243" s="13"/>
      <c r="K243" s="13"/>
    </row>
    <row r="244" spans="1:11">
      <c r="A244" s="108"/>
      <c r="B244" s="12"/>
      <c r="C244" s="12"/>
      <c r="D244" s="12"/>
      <c r="E244" s="12"/>
      <c r="F244" s="12"/>
      <c r="G244" s="12"/>
      <c r="H244" s="15"/>
      <c r="I244" s="15"/>
      <c r="J244" s="13"/>
      <c r="K244" s="13"/>
    </row>
    <row r="245" spans="1:11">
      <c r="A245" s="108"/>
      <c r="B245" s="12"/>
      <c r="C245" s="12"/>
      <c r="D245" s="12"/>
      <c r="E245" s="12"/>
      <c r="F245" s="12"/>
      <c r="G245" s="12"/>
      <c r="H245" s="15"/>
      <c r="I245" s="15"/>
      <c r="J245" s="13"/>
      <c r="K245" s="13"/>
    </row>
    <row r="246" spans="1:11">
      <c r="A246" s="108"/>
      <c r="B246" s="12"/>
      <c r="C246" s="12"/>
      <c r="D246" s="12"/>
      <c r="E246" s="12"/>
      <c r="F246" s="12"/>
      <c r="G246" s="12"/>
      <c r="H246" s="15"/>
      <c r="I246" s="15"/>
      <c r="J246" s="13"/>
      <c r="K246" s="13"/>
    </row>
    <row r="247" spans="1:11">
      <c r="A247" s="108"/>
      <c r="B247" s="12"/>
      <c r="C247" s="12"/>
      <c r="D247" s="12"/>
      <c r="E247" s="12"/>
      <c r="F247" s="12"/>
      <c r="G247" s="12"/>
      <c r="H247" s="15"/>
      <c r="I247" s="15"/>
      <c r="J247" s="13"/>
      <c r="K247" s="13"/>
    </row>
    <row r="248" spans="1:11">
      <c r="A248" s="108"/>
      <c r="B248" s="12"/>
      <c r="C248" s="12"/>
      <c r="D248" s="12"/>
      <c r="E248" s="12"/>
      <c r="F248" s="12"/>
      <c r="G248" s="12"/>
      <c r="H248" s="15"/>
      <c r="I248" s="15"/>
      <c r="J248" s="13"/>
      <c r="K248" s="13"/>
    </row>
    <row r="249" spans="1:11">
      <c r="A249" s="108"/>
      <c r="B249" s="12"/>
      <c r="C249" s="12"/>
      <c r="D249" s="12"/>
      <c r="E249" s="12"/>
      <c r="F249" s="12"/>
      <c r="G249" s="12"/>
      <c r="H249" s="15"/>
      <c r="I249" s="15"/>
      <c r="J249" s="13"/>
      <c r="K249" s="13"/>
    </row>
    <row r="250" spans="1:11">
      <c r="A250" s="108"/>
      <c r="B250" s="12"/>
      <c r="C250" s="12"/>
      <c r="D250" s="12"/>
      <c r="E250" s="12"/>
      <c r="F250" s="12"/>
      <c r="G250" s="12"/>
      <c r="H250" s="15"/>
      <c r="I250" s="15"/>
      <c r="J250" s="13"/>
      <c r="K250" s="13"/>
    </row>
    <row r="251" spans="1:11">
      <c r="A251" s="108"/>
      <c r="B251" s="12"/>
      <c r="C251" s="12"/>
      <c r="D251" s="12"/>
      <c r="E251" s="12"/>
      <c r="F251" s="12"/>
      <c r="G251" s="12"/>
      <c r="H251" s="15"/>
      <c r="I251" s="15"/>
      <c r="J251" s="13"/>
      <c r="K251" s="13"/>
    </row>
    <row r="252" spans="1:11">
      <c r="A252" s="108"/>
      <c r="B252" s="12"/>
      <c r="C252" s="12"/>
      <c r="D252" s="12"/>
      <c r="E252" s="12"/>
      <c r="F252" s="12"/>
      <c r="G252" s="12"/>
      <c r="H252" s="15"/>
      <c r="I252" s="15"/>
      <c r="J252" s="13"/>
      <c r="K252" s="13"/>
    </row>
    <row r="253" spans="1:11">
      <c r="A253" s="108"/>
      <c r="B253" s="12"/>
      <c r="C253" s="12"/>
      <c r="D253" s="12"/>
      <c r="E253" s="12"/>
      <c r="F253" s="12"/>
      <c r="G253" s="12"/>
      <c r="H253" s="15"/>
      <c r="I253" s="15"/>
      <c r="J253" s="13"/>
      <c r="K253" s="13"/>
    </row>
    <row r="254" spans="1:11">
      <c r="A254" s="108"/>
      <c r="B254" s="12"/>
      <c r="C254" s="12"/>
      <c r="D254" s="12"/>
      <c r="E254" s="12"/>
      <c r="F254" s="12"/>
      <c r="G254" s="12"/>
      <c r="H254" s="15"/>
      <c r="I254" s="15"/>
      <c r="J254" s="13"/>
      <c r="K254" s="13"/>
    </row>
    <row r="255" spans="1:11">
      <c r="A255" s="108"/>
      <c r="B255" s="12"/>
      <c r="C255" s="12"/>
      <c r="D255" s="12"/>
      <c r="E255" s="12"/>
      <c r="F255" s="12"/>
      <c r="G255" s="12"/>
      <c r="H255" s="15"/>
      <c r="I255" s="15"/>
      <c r="J255" s="13"/>
      <c r="K255" s="13"/>
    </row>
    <row r="256" spans="1:11">
      <c r="A256" s="108"/>
      <c r="B256" s="12"/>
      <c r="C256" s="12"/>
      <c r="D256" s="12"/>
      <c r="E256" s="12"/>
      <c r="F256" s="12"/>
      <c r="G256" s="12"/>
      <c r="H256" s="15"/>
      <c r="I256" s="15"/>
      <c r="J256" s="13"/>
      <c r="K256" s="13"/>
    </row>
    <row r="257" spans="1:11">
      <c r="A257" s="108"/>
      <c r="B257" s="12"/>
      <c r="C257" s="12"/>
      <c r="D257" s="12"/>
      <c r="E257" s="12"/>
      <c r="F257" s="12"/>
      <c r="G257" s="12"/>
      <c r="H257" s="15"/>
      <c r="I257" s="15"/>
      <c r="J257" s="13"/>
      <c r="K257" s="13"/>
    </row>
    <row r="258" spans="1:11">
      <c r="A258" s="108"/>
      <c r="B258" s="12"/>
      <c r="C258" s="12"/>
      <c r="D258" s="12"/>
      <c r="E258" s="12"/>
      <c r="F258" s="12"/>
      <c r="G258" s="12"/>
      <c r="H258" s="15"/>
      <c r="I258" s="15"/>
      <c r="J258" s="13"/>
      <c r="K258" s="13"/>
    </row>
    <row r="259" spans="1:11">
      <c r="A259" s="108"/>
      <c r="B259" s="12"/>
      <c r="C259" s="12"/>
      <c r="D259" s="12"/>
      <c r="E259" s="12"/>
      <c r="F259" s="12"/>
      <c r="G259" s="12"/>
      <c r="H259" s="15"/>
      <c r="I259" s="15"/>
      <c r="J259" s="13"/>
      <c r="K259" s="13"/>
    </row>
    <row r="260" spans="1:11">
      <c r="A260" s="108"/>
      <c r="B260" s="12"/>
      <c r="C260" s="12"/>
      <c r="D260" s="12"/>
      <c r="E260" s="12"/>
      <c r="F260" s="12"/>
      <c r="G260" s="12"/>
      <c r="H260" s="15"/>
      <c r="I260" s="15"/>
      <c r="J260" s="13"/>
      <c r="K260" s="13"/>
    </row>
    <row r="261" spans="1:11">
      <c r="A261" s="108"/>
      <c r="B261" s="12"/>
      <c r="C261" s="12"/>
      <c r="D261" s="12"/>
      <c r="E261" s="12"/>
      <c r="F261" s="12"/>
      <c r="G261" s="12"/>
      <c r="H261" s="15"/>
      <c r="I261" s="15"/>
      <c r="J261" s="13"/>
      <c r="K261" s="13"/>
    </row>
    <row r="262" spans="1:11">
      <c r="A262" s="108"/>
      <c r="B262" s="12"/>
      <c r="C262" s="12"/>
      <c r="D262" s="12"/>
      <c r="E262" s="12"/>
      <c r="F262" s="12"/>
      <c r="G262" s="12"/>
      <c r="H262" s="15"/>
      <c r="I262" s="15"/>
      <c r="J262" s="13"/>
      <c r="K262" s="13"/>
    </row>
    <row r="263" spans="1:11">
      <c r="A263" s="108"/>
      <c r="B263" s="12"/>
      <c r="C263" s="12"/>
      <c r="D263" s="12"/>
      <c r="E263" s="12"/>
      <c r="F263" s="12"/>
      <c r="G263" s="12"/>
      <c r="H263" s="15"/>
      <c r="I263" s="15"/>
      <c r="J263" s="13"/>
      <c r="K263" s="13"/>
    </row>
    <row r="264" spans="1:11">
      <c r="A264" s="108"/>
      <c r="B264" s="12"/>
      <c r="C264" s="12"/>
      <c r="D264" s="12"/>
      <c r="E264" s="12"/>
      <c r="F264" s="12"/>
      <c r="G264" s="12"/>
      <c r="H264" s="15"/>
      <c r="I264" s="15"/>
      <c r="J264" s="13"/>
      <c r="K264" s="13"/>
    </row>
  </sheetData>
  <sheetProtection password="CDCD" sheet="1" objects="1" scenarios="1"/>
  <mergeCells count="97">
    <mergeCell ref="A201:A202"/>
    <mergeCell ref="B201:B202"/>
    <mergeCell ref="D201:D202"/>
    <mergeCell ref="A186:A188"/>
    <mergeCell ref="B186:B188"/>
    <mergeCell ref="D186:D188"/>
    <mergeCell ref="D194:D197"/>
    <mergeCell ref="A194:A197"/>
    <mergeCell ref="B194:B197"/>
    <mergeCell ref="A167:A173"/>
    <mergeCell ref="B167:B173"/>
    <mergeCell ref="D167:D173"/>
    <mergeCell ref="A175:A180"/>
    <mergeCell ref="B175:B180"/>
    <mergeCell ref="D175:D180"/>
    <mergeCell ref="A140:A145"/>
    <mergeCell ref="B140:B145"/>
    <mergeCell ref="D140:D145"/>
    <mergeCell ref="A149:A151"/>
    <mergeCell ref="B149:B151"/>
    <mergeCell ref="D149:D151"/>
    <mergeCell ref="A128:A130"/>
    <mergeCell ref="B128:B130"/>
    <mergeCell ref="D128:D130"/>
    <mergeCell ref="A132:A136"/>
    <mergeCell ref="B132:B136"/>
    <mergeCell ref="D132:D136"/>
    <mergeCell ref="D119:D122"/>
    <mergeCell ref="B119:B122"/>
    <mergeCell ref="A119:A122"/>
    <mergeCell ref="D124:D126"/>
    <mergeCell ref="B124:B126"/>
    <mergeCell ref="A124:A126"/>
    <mergeCell ref="A111:A112"/>
    <mergeCell ref="B111:B112"/>
    <mergeCell ref="D111:D112"/>
    <mergeCell ref="A114:A117"/>
    <mergeCell ref="B114:B117"/>
    <mergeCell ref="D114:D117"/>
    <mergeCell ref="A102:A106"/>
    <mergeCell ref="B102:B106"/>
    <mergeCell ref="D102:D106"/>
    <mergeCell ref="A108:A109"/>
    <mergeCell ref="B108:B109"/>
    <mergeCell ref="D108:D109"/>
    <mergeCell ref="B69:B71"/>
    <mergeCell ref="B73:B76"/>
    <mergeCell ref="A98:A100"/>
    <mergeCell ref="B98:B100"/>
    <mergeCell ref="D98:D100"/>
    <mergeCell ref="A88:A96"/>
    <mergeCell ref="B88:B96"/>
    <mergeCell ref="D88:D96"/>
    <mergeCell ref="A54:A55"/>
    <mergeCell ref="B54:B55"/>
    <mergeCell ref="D54:D55"/>
    <mergeCell ref="A78:A86"/>
    <mergeCell ref="B78:B86"/>
    <mergeCell ref="D78:D86"/>
    <mergeCell ref="A57:A61"/>
    <mergeCell ref="B57:B61"/>
    <mergeCell ref="D57:D61"/>
    <mergeCell ref="A63:A67"/>
    <mergeCell ref="B63:B67"/>
    <mergeCell ref="D63:D67"/>
    <mergeCell ref="A69:A71"/>
    <mergeCell ref="A73:A76"/>
    <mergeCell ref="D69:D71"/>
    <mergeCell ref="D73:D76"/>
    <mergeCell ref="B33:B34"/>
    <mergeCell ref="D33:D34"/>
    <mergeCell ref="A47:A52"/>
    <mergeCell ref="B47:B52"/>
    <mergeCell ref="D47:D52"/>
    <mergeCell ref="H4:K5"/>
    <mergeCell ref="A18:A20"/>
    <mergeCell ref="B18:B20"/>
    <mergeCell ref="D18:D20"/>
    <mergeCell ref="A8:A16"/>
    <mergeCell ref="B8:B16"/>
    <mergeCell ref="D8:D16"/>
    <mergeCell ref="A208:A212"/>
    <mergeCell ref="B208:B212"/>
    <mergeCell ref="D208:D212"/>
    <mergeCell ref="E2:F2"/>
    <mergeCell ref="E3:F3"/>
    <mergeCell ref="E4:F4"/>
    <mergeCell ref="A22:A25"/>
    <mergeCell ref="B22:B25"/>
    <mergeCell ref="D22:D25"/>
    <mergeCell ref="A40:A45"/>
    <mergeCell ref="B40:B45"/>
    <mergeCell ref="D40:D45"/>
    <mergeCell ref="A27:A31"/>
    <mergeCell ref="B27:B31"/>
    <mergeCell ref="D27:D31"/>
    <mergeCell ref="A33:A34"/>
  </mergeCells>
  <hyperlinks>
    <hyperlink ref="E3" r:id="rId1"/>
  </hyperlinks>
  <pageMargins left="0.25" right="0.25" top="0.75" bottom="0.75" header="0.51180555555555496" footer="0.51180555555555496"/>
  <pageSetup paperSize="9" scale="43" firstPageNumber="0" fitToHeight="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Заказ прайс от 100 тыс</vt:lpstr>
      <vt:lpstr>Прайс лист </vt:lpstr>
      <vt:lpstr>'Заказ прайс от 100 тыс'!_FilterDatabase_0</vt:lpstr>
      <vt:lpstr>'Заказ прайс от 100 тыс'!_ФильтрБазыДанных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user</cp:lastModifiedBy>
  <cp:revision>7</cp:revision>
  <cp:lastPrinted>2019-03-28T09:24:40Z</cp:lastPrinted>
  <dcterms:created xsi:type="dcterms:W3CDTF">2006-09-16T00:00:00Z</dcterms:created>
  <dcterms:modified xsi:type="dcterms:W3CDTF">2020-01-22T10:06:44Z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