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Z:\1 - Отдел продаж\"/>
    </mc:Choice>
  </mc:AlternateContent>
  <bookViews>
    <workbookView xWindow="0" yWindow="56700" windowWidth="11490" windowHeight="9120" tabRatio="703"/>
  </bookViews>
  <sheets>
    <sheet name="Данные получателя" sheetId="6" r:id="rId1"/>
    <sheet name="!!!СКИДКА!!!" sheetId="8" r:id="rId2"/>
    <sheet name="Fitness Line" sheetId="13" r:id="rId3"/>
    <sheet name="Standart Line" sheetId="1" r:id="rId4"/>
    <sheet name="Black Line" sheetId="15" r:id="rId5"/>
    <sheet name="Pink Power" sheetId="16" r:id="rId6"/>
    <sheet name="Одежда" sheetId="18" r:id="rId7"/>
    <sheet name="Информация по заявке" sheetId="9" r:id="rId8"/>
    <sheet name="Рабочий" sheetId="7" state="hidden" r:id="rId9"/>
  </sheets>
  <definedNames>
    <definedName name="_xlnm.Print_Area" localSheetId="1">'!!!СКИДКА!!!'!$B$2:$V$29</definedName>
    <definedName name="_xlnm.Print_Area" localSheetId="4">'Black Line'!$C$1:$T$60</definedName>
    <definedName name="_xlnm.Print_Area" localSheetId="2">'Fitness Line'!$C$1:$T$55</definedName>
    <definedName name="_xlnm.Print_Area" localSheetId="5">'Pink Power'!$C$1:$T$38</definedName>
    <definedName name="_xlnm.Print_Area" localSheetId="3">'Standart Line'!$C$1:$U$82</definedName>
    <definedName name="_xlnm.Print_Area" localSheetId="0">'Данные получателя'!$B$2:$Q$19</definedName>
    <definedName name="_xlnm.Print_Area" localSheetId="7">'Информация по заявке'!$B$2:$L$21</definedName>
    <definedName name="_xlnm.Print_Area" localSheetId="6">Одежда!$C$1:$K$39</definedName>
    <definedName name="_xlnm.Print_Area" localSheetId="8">Рабочий!$B$1:$H$260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0" i="7" l="1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09" i="7"/>
  <c r="J6" i="18" l="1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5" i="18"/>
  <c r="I36" i="18" l="1"/>
  <c r="Q16" i="13"/>
  <c r="Q20" i="13"/>
  <c r="Q24" i="13"/>
  <c r="Q28" i="13"/>
  <c r="Q32" i="13"/>
  <c r="R14" i="13"/>
  <c r="R18" i="13"/>
  <c r="R22" i="13"/>
  <c r="R26" i="13"/>
  <c r="R30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S15" i="13"/>
  <c r="S19" i="13"/>
  <c r="S23" i="13"/>
  <c r="S27" i="13"/>
  <c r="S31" i="13"/>
  <c r="L16" i="13"/>
  <c r="L19" i="13"/>
  <c r="L24" i="13"/>
  <c r="L32" i="13"/>
  <c r="K14" i="13"/>
  <c r="L14" i="13" s="1"/>
  <c r="K15" i="13"/>
  <c r="R15" i="13" s="1"/>
  <c r="K16" i="13"/>
  <c r="S16" i="13" s="1"/>
  <c r="K17" i="13"/>
  <c r="G188" i="7" s="1"/>
  <c r="K18" i="13"/>
  <c r="L18" i="13" s="1"/>
  <c r="K19" i="13"/>
  <c r="R19" i="13" s="1"/>
  <c r="K20" i="13"/>
  <c r="G191" i="7" s="1"/>
  <c r="K21" i="13"/>
  <c r="L21" i="13" s="1"/>
  <c r="K22" i="13"/>
  <c r="L22" i="13" s="1"/>
  <c r="K23" i="13"/>
  <c r="G194" i="7" s="1"/>
  <c r="K24" i="13"/>
  <c r="S24" i="13" s="1"/>
  <c r="K25" i="13"/>
  <c r="G196" i="7" s="1"/>
  <c r="K26" i="13"/>
  <c r="L26" i="13" s="1"/>
  <c r="K27" i="13"/>
  <c r="R27" i="13" s="1"/>
  <c r="K28" i="13"/>
  <c r="S28" i="13" s="1"/>
  <c r="K29" i="13"/>
  <c r="L29" i="13" s="1"/>
  <c r="K30" i="13"/>
  <c r="L30" i="13" s="1"/>
  <c r="K31" i="13"/>
  <c r="R31" i="13" s="1"/>
  <c r="K32" i="13"/>
  <c r="G203" i="7" s="1"/>
  <c r="K13" i="13"/>
  <c r="L13" i="13" s="1"/>
  <c r="G190" i="7"/>
  <c r="G195" i="7"/>
  <c r="G197" i="7"/>
  <c r="G198" i="7"/>
  <c r="G199" i="7"/>
  <c r="G202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G189" i="7"/>
  <c r="F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189" i="7"/>
  <c r="G185" i="7"/>
  <c r="G186" i="7"/>
  <c r="G187" i="7"/>
  <c r="F185" i="7"/>
  <c r="F186" i="7"/>
  <c r="F187" i="7"/>
  <c r="F188" i="7"/>
  <c r="F184" i="7"/>
  <c r="D185" i="7"/>
  <c r="D186" i="7"/>
  <c r="D187" i="7"/>
  <c r="D188" i="7"/>
  <c r="D184" i="7"/>
  <c r="D242" i="7"/>
  <c r="D243" i="7"/>
  <c r="D244" i="7"/>
  <c r="D245" i="7"/>
  <c r="D246" i="7"/>
  <c r="D241" i="7"/>
  <c r="G205" i="7"/>
  <c r="G201" i="7" l="1"/>
  <c r="L31" i="13"/>
  <c r="L23" i="13"/>
  <c r="L15" i="13"/>
  <c r="S30" i="13"/>
  <c r="S26" i="13"/>
  <c r="S22" i="13"/>
  <c r="S18" i="13"/>
  <c r="S14" i="13"/>
  <c r="R29" i="13"/>
  <c r="R25" i="13"/>
  <c r="R21" i="13"/>
  <c r="R17" i="13"/>
  <c r="R13" i="13"/>
  <c r="Q31" i="13"/>
  <c r="Q27" i="13"/>
  <c r="Q23" i="13"/>
  <c r="Q19" i="13"/>
  <c r="Q15" i="13"/>
  <c r="G193" i="7"/>
  <c r="L28" i="13"/>
  <c r="L20" i="13"/>
  <c r="S13" i="13"/>
  <c r="S29" i="13"/>
  <c r="S25" i="13"/>
  <c r="S21" i="13"/>
  <c r="S17" i="13"/>
  <c r="R32" i="13"/>
  <c r="R28" i="13"/>
  <c r="R24" i="13"/>
  <c r="R20" i="13"/>
  <c r="R16" i="13"/>
  <c r="Q30" i="13"/>
  <c r="Q26" i="13"/>
  <c r="Q22" i="13"/>
  <c r="Q18" i="13"/>
  <c r="Q14" i="13"/>
  <c r="L27" i="13"/>
  <c r="S32" i="13"/>
  <c r="S20" i="13"/>
  <c r="R23" i="13"/>
  <c r="Q13" i="13"/>
  <c r="Q29" i="13"/>
  <c r="Q25" i="13"/>
  <c r="Q21" i="13"/>
  <c r="Q17" i="13"/>
  <c r="L25" i="13"/>
  <c r="L17" i="13"/>
  <c r="G200" i="7"/>
  <c r="G192" i="7"/>
  <c r="G184" i="7"/>
  <c r="F207" i="7"/>
  <c r="D207" i="7"/>
  <c r="F153" i="7"/>
  <c r="D153" i="7"/>
  <c r="F152" i="7"/>
  <c r="D152" i="7"/>
  <c r="F141" i="7"/>
  <c r="D141" i="7"/>
  <c r="F109" i="7"/>
  <c r="F108" i="7"/>
  <c r="D109" i="7"/>
  <c r="D108" i="7"/>
  <c r="O31" i="16"/>
  <c r="K31" i="16"/>
  <c r="S31" i="16" s="1"/>
  <c r="O30" i="16"/>
  <c r="K30" i="16"/>
  <c r="S30" i="16" s="1"/>
  <c r="F95" i="7"/>
  <c r="F96" i="7"/>
  <c r="F97" i="7"/>
  <c r="F98" i="7"/>
  <c r="F94" i="7"/>
  <c r="D95" i="7"/>
  <c r="D96" i="7"/>
  <c r="D97" i="7"/>
  <c r="D98" i="7"/>
  <c r="D94" i="7"/>
  <c r="F78" i="7"/>
  <c r="F79" i="7"/>
  <c r="F80" i="7"/>
  <c r="F81" i="7"/>
  <c r="F82" i="7"/>
  <c r="F77" i="7"/>
  <c r="D78" i="7"/>
  <c r="D79" i="7"/>
  <c r="D80" i="7"/>
  <c r="D81" i="7"/>
  <c r="D82" i="7"/>
  <c r="D77" i="7"/>
  <c r="F72" i="7"/>
  <c r="F73" i="7"/>
  <c r="F74" i="7"/>
  <c r="F75" i="7"/>
  <c r="F76" i="7"/>
  <c r="F71" i="7"/>
  <c r="D72" i="7"/>
  <c r="D73" i="7"/>
  <c r="D74" i="7"/>
  <c r="D75" i="7"/>
  <c r="D76" i="7"/>
  <c r="D71" i="7"/>
  <c r="O11" i="16"/>
  <c r="O12" i="16"/>
  <c r="O13" i="16"/>
  <c r="O14" i="16"/>
  <c r="O15" i="16"/>
  <c r="O16" i="16"/>
  <c r="K11" i="16"/>
  <c r="G71" i="7" s="1"/>
  <c r="K12" i="16"/>
  <c r="G72" i="7" s="1"/>
  <c r="K13" i="16"/>
  <c r="S13" i="16" s="1"/>
  <c r="K14" i="16"/>
  <c r="S14" i="16" s="1"/>
  <c r="K15" i="16"/>
  <c r="S15" i="16" s="1"/>
  <c r="K16" i="16"/>
  <c r="G76" i="7" s="1"/>
  <c r="F66" i="7"/>
  <c r="F67" i="7"/>
  <c r="F68" i="7"/>
  <c r="F69" i="7"/>
  <c r="F70" i="7"/>
  <c r="F65" i="7"/>
  <c r="D66" i="7"/>
  <c r="D67" i="7"/>
  <c r="D68" i="7"/>
  <c r="D69" i="7"/>
  <c r="D70" i="7"/>
  <c r="D65" i="7"/>
  <c r="O33" i="16"/>
  <c r="K33" i="16"/>
  <c r="S33" i="16" s="1"/>
  <c r="O32" i="16"/>
  <c r="K32" i="16"/>
  <c r="R32" i="16" s="1"/>
  <c r="O29" i="16"/>
  <c r="K29" i="16"/>
  <c r="S29" i="16" s="1"/>
  <c r="O28" i="16"/>
  <c r="K28" i="16"/>
  <c r="Q28" i="16" s="1"/>
  <c r="O27" i="16"/>
  <c r="K27" i="16"/>
  <c r="Q27" i="16" s="1"/>
  <c r="O26" i="16"/>
  <c r="K26" i="16"/>
  <c r="S26" i="16" s="1"/>
  <c r="O25" i="16"/>
  <c r="K25" i="16"/>
  <c r="Q25" i="16" s="1"/>
  <c r="O24" i="16"/>
  <c r="K24" i="16"/>
  <c r="S24" i="16" s="1"/>
  <c r="O23" i="16"/>
  <c r="K23" i="16"/>
  <c r="Q23" i="16" s="1"/>
  <c r="O22" i="16"/>
  <c r="K22" i="16"/>
  <c r="S22" i="16" s="1"/>
  <c r="O21" i="16"/>
  <c r="K21" i="16"/>
  <c r="Q21" i="16" s="1"/>
  <c r="O20" i="16"/>
  <c r="K20" i="16"/>
  <c r="S20" i="16" s="1"/>
  <c r="O19" i="16"/>
  <c r="K19" i="16"/>
  <c r="Q19" i="16" s="1"/>
  <c r="O18" i="16"/>
  <c r="K18" i="16"/>
  <c r="S18" i="16" s="1"/>
  <c r="O17" i="16"/>
  <c r="K17" i="16"/>
  <c r="Q17" i="16" s="1"/>
  <c r="O10" i="16"/>
  <c r="K10" i="16"/>
  <c r="S10" i="16" s="1"/>
  <c r="O9" i="16"/>
  <c r="K9" i="16"/>
  <c r="Q9" i="16" s="1"/>
  <c r="O8" i="16"/>
  <c r="K8" i="16"/>
  <c r="S8" i="16" s="1"/>
  <c r="O7" i="16"/>
  <c r="K7" i="16"/>
  <c r="Q7" i="16" s="1"/>
  <c r="O6" i="16"/>
  <c r="K6" i="16"/>
  <c r="S6" i="16" s="1"/>
  <c r="O5" i="16"/>
  <c r="K5" i="16"/>
  <c r="Q5" i="16" s="1"/>
  <c r="F206" i="7"/>
  <c r="D206" i="7"/>
  <c r="F205" i="7"/>
  <c r="D205" i="7"/>
  <c r="K77" i="1"/>
  <c r="L77" i="1" s="1"/>
  <c r="O77" i="1"/>
  <c r="F151" i="7"/>
  <c r="D151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D143" i="7"/>
  <c r="F142" i="7"/>
  <c r="D142" i="7"/>
  <c r="F140" i="7"/>
  <c r="D140" i="7"/>
  <c r="F139" i="7"/>
  <c r="D139" i="7"/>
  <c r="F138" i="7"/>
  <c r="D138" i="7"/>
  <c r="F137" i="7"/>
  <c r="D137" i="7"/>
  <c r="F136" i="7"/>
  <c r="F135" i="7"/>
  <c r="D136" i="7"/>
  <c r="D135" i="7"/>
  <c r="F134" i="7"/>
  <c r="F133" i="7"/>
  <c r="D134" i="7"/>
  <c r="D133" i="7"/>
  <c r="F130" i="7"/>
  <c r="F131" i="7"/>
  <c r="F132" i="7"/>
  <c r="F129" i="7"/>
  <c r="D130" i="7"/>
  <c r="D131" i="7"/>
  <c r="D132" i="7"/>
  <c r="D129" i="7"/>
  <c r="F127" i="7"/>
  <c r="F128" i="7"/>
  <c r="F126" i="7"/>
  <c r="D127" i="7"/>
  <c r="D128" i="7"/>
  <c r="D126" i="7"/>
  <c r="F125" i="7"/>
  <c r="F124" i="7"/>
  <c r="D125" i="7"/>
  <c r="D124" i="7"/>
  <c r="F123" i="7"/>
  <c r="F122" i="7"/>
  <c r="D123" i="7"/>
  <c r="D122" i="7"/>
  <c r="F121" i="7"/>
  <c r="D121" i="7"/>
  <c r="D112" i="7"/>
  <c r="D113" i="7"/>
  <c r="D114" i="7"/>
  <c r="D111" i="7"/>
  <c r="F116" i="7"/>
  <c r="F115" i="7"/>
  <c r="D116" i="7"/>
  <c r="D115" i="7"/>
  <c r="F118" i="7"/>
  <c r="F119" i="7"/>
  <c r="F120" i="7"/>
  <c r="F117" i="7"/>
  <c r="D118" i="7"/>
  <c r="D119" i="7"/>
  <c r="D120" i="7"/>
  <c r="D117" i="7"/>
  <c r="F112" i="7"/>
  <c r="F113" i="7"/>
  <c r="F114" i="7"/>
  <c r="F111" i="7"/>
  <c r="F110" i="7"/>
  <c r="D110" i="7"/>
  <c r="F107" i="7"/>
  <c r="F106" i="7"/>
  <c r="D107" i="7"/>
  <c r="D106" i="7"/>
  <c r="F103" i="7"/>
  <c r="F104" i="7"/>
  <c r="F105" i="7"/>
  <c r="D104" i="7"/>
  <c r="D105" i="7"/>
  <c r="D103" i="7"/>
  <c r="F100" i="7"/>
  <c r="F101" i="7"/>
  <c r="F102" i="7"/>
  <c r="F99" i="7"/>
  <c r="D100" i="7"/>
  <c r="D101" i="7"/>
  <c r="D102" i="7"/>
  <c r="D99" i="7"/>
  <c r="F89" i="7"/>
  <c r="F90" i="7"/>
  <c r="F91" i="7"/>
  <c r="F92" i="7"/>
  <c r="F93" i="7"/>
  <c r="F88" i="7"/>
  <c r="D89" i="7"/>
  <c r="D90" i="7"/>
  <c r="D91" i="7"/>
  <c r="D92" i="7"/>
  <c r="D93" i="7"/>
  <c r="D88" i="7"/>
  <c r="F85" i="7"/>
  <c r="F86" i="7"/>
  <c r="F87" i="7"/>
  <c r="F84" i="7"/>
  <c r="D85" i="7"/>
  <c r="D86" i="7"/>
  <c r="D87" i="7"/>
  <c r="D84" i="7"/>
  <c r="F83" i="7"/>
  <c r="D83" i="7"/>
  <c r="O27" i="15"/>
  <c r="K27" i="15"/>
  <c r="S27" i="15" s="1"/>
  <c r="F258" i="7" l="1"/>
  <c r="G258" i="7" s="1"/>
  <c r="R29" i="16"/>
  <c r="G153" i="7"/>
  <c r="G152" i="7"/>
  <c r="G108" i="7"/>
  <c r="G141" i="7"/>
  <c r="G109" i="7"/>
  <c r="G207" i="7"/>
  <c r="Q31" i="16"/>
  <c r="R31" i="16"/>
  <c r="L31" i="16"/>
  <c r="Q30" i="16"/>
  <c r="R30" i="16"/>
  <c r="L30" i="16"/>
  <c r="G98" i="7"/>
  <c r="L12" i="16"/>
  <c r="G97" i="7"/>
  <c r="G75" i="7"/>
  <c r="G67" i="7"/>
  <c r="G96" i="7"/>
  <c r="G94" i="7"/>
  <c r="G95" i="7"/>
  <c r="G65" i="7"/>
  <c r="L16" i="16"/>
  <c r="R12" i="16"/>
  <c r="S12" i="16"/>
  <c r="G81" i="7"/>
  <c r="G80" i="7"/>
  <c r="Q15" i="16"/>
  <c r="G77" i="7"/>
  <c r="G79" i="7"/>
  <c r="R16" i="16"/>
  <c r="S16" i="16"/>
  <c r="G82" i="7"/>
  <c r="G78" i="7"/>
  <c r="G70" i="7"/>
  <c r="G66" i="7"/>
  <c r="L15" i="16"/>
  <c r="L11" i="16"/>
  <c r="Q14" i="16"/>
  <c r="R15" i="16"/>
  <c r="R11" i="16"/>
  <c r="S11" i="16"/>
  <c r="G74" i="7"/>
  <c r="G69" i="7"/>
  <c r="L14" i="16"/>
  <c r="Q11" i="16"/>
  <c r="Q13" i="16"/>
  <c r="R14" i="16"/>
  <c r="G73" i="7"/>
  <c r="G68" i="7"/>
  <c r="L13" i="16"/>
  <c r="Q16" i="16"/>
  <c r="Q12" i="16"/>
  <c r="R13" i="16"/>
  <c r="Q22" i="16"/>
  <c r="S5" i="16"/>
  <c r="L9" i="16"/>
  <c r="Q10" i="16"/>
  <c r="L21" i="16"/>
  <c r="S28" i="16"/>
  <c r="S17" i="16"/>
  <c r="S9" i="16"/>
  <c r="S21" i="16"/>
  <c r="S23" i="16"/>
  <c r="L27" i="16"/>
  <c r="S32" i="16"/>
  <c r="Q29" i="16"/>
  <c r="R77" i="1"/>
  <c r="L7" i="16"/>
  <c r="L19" i="16"/>
  <c r="L5" i="16"/>
  <c r="Q8" i="16"/>
  <c r="L17" i="16"/>
  <c r="Q20" i="16"/>
  <c r="L23" i="16"/>
  <c r="Q26" i="16"/>
  <c r="S27" i="16"/>
  <c r="L28" i="16"/>
  <c r="L29" i="16"/>
  <c r="L32" i="16"/>
  <c r="L25" i="16"/>
  <c r="Q6" i="16"/>
  <c r="S7" i="16"/>
  <c r="Q18" i="16"/>
  <c r="S19" i="16"/>
  <c r="Q24" i="16"/>
  <c r="S25" i="16"/>
  <c r="R33" i="16"/>
  <c r="R5" i="16"/>
  <c r="R7" i="16"/>
  <c r="R9" i="16"/>
  <c r="R17" i="16"/>
  <c r="R19" i="16"/>
  <c r="R21" i="16"/>
  <c r="R23" i="16"/>
  <c r="R25" i="16"/>
  <c r="R27" i="16"/>
  <c r="R28" i="16"/>
  <c r="Q33" i="16"/>
  <c r="R6" i="16"/>
  <c r="R8" i="16"/>
  <c r="R10" i="16"/>
  <c r="R18" i="16"/>
  <c r="R20" i="16"/>
  <c r="R22" i="16"/>
  <c r="R24" i="16"/>
  <c r="R26" i="16"/>
  <c r="Q32" i="16"/>
  <c r="L33" i="16"/>
  <c r="L6" i="16"/>
  <c r="L8" i="16"/>
  <c r="L10" i="16"/>
  <c r="L18" i="16"/>
  <c r="L20" i="16"/>
  <c r="L22" i="16"/>
  <c r="L24" i="16"/>
  <c r="L26" i="16"/>
  <c r="Q77" i="1"/>
  <c r="S77" i="1"/>
  <c r="L27" i="15"/>
  <c r="Q27" i="15"/>
  <c r="R27" i="15"/>
  <c r="G83" i="7"/>
  <c r="K35" i="16" l="1"/>
  <c r="M3" i="16" s="1"/>
  <c r="F60" i="7" l="1"/>
  <c r="F61" i="7"/>
  <c r="F62" i="7"/>
  <c r="F63" i="7"/>
  <c r="F64" i="7"/>
  <c r="F59" i="7"/>
  <c r="D53" i="7"/>
  <c r="D54" i="7"/>
  <c r="D55" i="7"/>
  <c r="D56" i="7"/>
  <c r="D57" i="7"/>
  <c r="D58" i="7"/>
  <c r="D52" i="7"/>
  <c r="D60" i="7"/>
  <c r="D61" i="7"/>
  <c r="D62" i="7"/>
  <c r="D63" i="7"/>
  <c r="D64" i="7"/>
  <c r="D59" i="7"/>
  <c r="F53" i="7"/>
  <c r="F54" i="7"/>
  <c r="F55" i="7"/>
  <c r="F56" i="7"/>
  <c r="F57" i="7"/>
  <c r="F58" i="7"/>
  <c r="F52" i="7"/>
  <c r="F51" i="7"/>
  <c r="F50" i="7"/>
  <c r="D51" i="7"/>
  <c r="D50" i="7"/>
  <c r="F47" i="7"/>
  <c r="F48" i="7"/>
  <c r="F49" i="7"/>
  <c r="F46" i="7"/>
  <c r="F42" i="7"/>
  <c r="F43" i="7"/>
  <c r="F44" i="7"/>
  <c r="F45" i="7"/>
  <c r="F41" i="7"/>
  <c r="F40" i="7"/>
  <c r="F39" i="7"/>
  <c r="F36" i="7"/>
  <c r="F37" i="7"/>
  <c r="F38" i="7"/>
  <c r="F35" i="7"/>
  <c r="F27" i="7"/>
  <c r="F28" i="7"/>
  <c r="F29" i="7"/>
  <c r="F30" i="7"/>
  <c r="F31" i="7"/>
  <c r="F32" i="7"/>
  <c r="F33" i="7"/>
  <c r="F34" i="7"/>
  <c r="F26" i="7"/>
  <c r="F21" i="7"/>
  <c r="F22" i="7"/>
  <c r="F23" i="7"/>
  <c r="F24" i="7"/>
  <c r="F25" i="7"/>
  <c r="F20" i="7"/>
  <c r="F17" i="7"/>
  <c r="F18" i="7"/>
  <c r="F19" i="7"/>
  <c r="F16" i="7"/>
  <c r="F10" i="7"/>
  <c r="F11" i="7"/>
  <c r="F12" i="7"/>
  <c r="F13" i="7"/>
  <c r="F14" i="7"/>
  <c r="F15" i="7"/>
  <c r="F9" i="7"/>
  <c r="F4" i="7"/>
  <c r="F5" i="7"/>
  <c r="F6" i="7"/>
  <c r="F7" i="7"/>
  <c r="F8" i="7"/>
  <c r="F3" i="7"/>
  <c r="D47" i="7"/>
  <c r="D48" i="7"/>
  <c r="D49" i="7"/>
  <c r="D46" i="7"/>
  <c r="D42" i="7"/>
  <c r="D43" i="7"/>
  <c r="D44" i="7"/>
  <c r="D45" i="7"/>
  <c r="D41" i="7"/>
  <c r="D40" i="7"/>
  <c r="D39" i="7"/>
  <c r="D36" i="7"/>
  <c r="D37" i="7"/>
  <c r="D38" i="7"/>
  <c r="D35" i="7"/>
  <c r="D27" i="7"/>
  <c r="D28" i="7"/>
  <c r="D29" i="7"/>
  <c r="D30" i="7"/>
  <c r="D31" i="7"/>
  <c r="D32" i="7"/>
  <c r="D33" i="7"/>
  <c r="D34" i="7"/>
  <c r="D26" i="7"/>
  <c r="D21" i="7"/>
  <c r="D22" i="7"/>
  <c r="D23" i="7"/>
  <c r="D24" i="7"/>
  <c r="D25" i="7"/>
  <c r="D20" i="7"/>
  <c r="D17" i="7"/>
  <c r="D18" i="7"/>
  <c r="D19" i="7"/>
  <c r="D16" i="7"/>
  <c r="D10" i="7"/>
  <c r="D11" i="7"/>
  <c r="D12" i="7"/>
  <c r="D13" i="7"/>
  <c r="D14" i="7"/>
  <c r="D15" i="7"/>
  <c r="D9" i="7"/>
  <c r="D4" i="7"/>
  <c r="D5" i="7"/>
  <c r="D6" i="7"/>
  <c r="D7" i="7"/>
  <c r="D8" i="7"/>
  <c r="D3" i="7"/>
  <c r="K5" i="15"/>
  <c r="Q5" i="15" s="1"/>
  <c r="O5" i="15"/>
  <c r="K6" i="15"/>
  <c r="R6" i="15" s="1"/>
  <c r="O6" i="15"/>
  <c r="K7" i="15"/>
  <c r="Q7" i="15" s="1"/>
  <c r="O7" i="15"/>
  <c r="K8" i="15"/>
  <c r="G12" i="7" s="1"/>
  <c r="O8" i="15"/>
  <c r="K9" i="15"/>
  <c r="Q9" i="15" s="1"/>
  <c r="O9" i="15"/>
  <c r="K10" i="15"/>
  <c r="R10" i="15" s="1"/>
  <c r="O10" i="15"/>
  <c r="K11" i="15"/>
  <c r="Q11" i="15" s="1"/>
  <c r="O11" i="15"/>
  <c r="K12" i="15"/>
  <c r="G59" i="7" s="1"/>
  <c r="O12" i="15"/>
  <c r="K13" i="15"/>
  <c r="Q13" i="15" s="1"/>
  <c r="O13" i="15"/>
  <c r="K14" i="15"/>
  <c r="R14" i="15" s="1"/>
  <c r="O14" i="15"/>
  <c r="K15" i="15"/>
  <c r="Q15" i="15" s="1"/>
  <c r="O15" i="15"/>
  <c r="K16" i="15"/>
  <c r="G63" i="7" s="1"/>
  <c r="O16" i="15"/>
  <c r="K17" i="15"/>
  <c r="Q17" i="15" s="1"/>
  <c r="O17" i="15"/>
  <c r="K18" i="15"/>
  <c r="G50" i="7" s="1"/>
  <c r="O18" i="15"/>
  <c r="K19" i="15"/>
  <c r="Q19" i="15" s="1"/>
  <c r="O19" i="15"/>
  <c r="K20" i="15"/>
  <c r="R20" i="15" s="1"/>
  <c r="O20" i="15"/>
  <c r="K21" i="15"/>
  <c r="Q21" i="15" s="1"/>
  <c r="O21" i="15"/>
  <c r="K22" i="15"/>
  <c r="R22" i="15" s="1"/>
  <c r="O22" i="15"/>
  <c r="K23" i="15"/>
  <c r="Q23" i="15" s="1"/>
  <c r="O23" i="15"/>
  <c r="K24" i="15"/>
  <c r="G56" i="7" s="1"/>
  <c r="O24" i="15"/>
  <c r="K25" i="15"/>
  <c r="Q25" i="15" s="1"/>
  <c r="O25" i="15"/>
  <c r="K26" i="15"/>
  <c r="G58" i="7" s="1"/>
  <c r="O26" i="15"/>
  <c r="K28" i="15"/>
  <c r="O28" i="15"/>
  <c r="K29" i="15"/>
  <c r="O29" i="15"/>
  <c r="K30" i="15"/>
  <c r="O30" i="15"/>
  <c r="K31" i="15"/>
  <c r="S31" i="15" s="1"/>
  <c r="O31" i="15"/>
  <c r="K32" i="15"/>
  <c r="O32" i="15"/>
  <c r="K33" i="15"/>
  <c r="O33" i="15"/>
  <c r="K34" i="15"/>
  <c r="O34" i="15"/>
  <c r="K35" i="15"/>
  <c r="O35" i="15"/>
  <c r="K36" i="15"/>
  <c r="O36" i="15"/>
  <c r="K37" i="15"/>
  <c r="O37" i="15"/>
  <c r="K38" i="15"/>
  <c r="L38" i="15" s="1"/>
  <c r="O38" i="15"/>
  <c r="K39" i="15"/>
  <c r="G147" i="7" s="1"/>
  <c r="O39" i="15"/>
  <c r="K40" i="15"/>
  <c r="O40" i="15"/>
  <c r="K41" i="15"/>
  <c r="G145" i="7" s="1"/>
  <c r="O41" i="15"/>
  <c r="K42" i="15"/>
  <c r="O42" i="15"/>
  <c r="K43" i="15"/>
  <c r="G127" i="7" s="1"/>
  <c r="O43" i="15"/>
  <c r="K44" i="15"/>
  <c r="L44" i="15" s="1"/>
  <c r="O44" i="15"/>
  <c r="K45" i="15"/>
  <c r="G135" i="7" s="1"/>
  <c r="O45" i="15"/>
  <c r="K46" i="15"/>
  <c r="O46" i="15"/>
  <c r="K47" i="15"/>
  <c r="R47" i="15" s="1"/>
  <c r="O47" i="15"/>
  <c r="K48" i="15"/>
  <c r="R48" i="15" s="1"/>
  <c r="O48" i="15"/>
  <c r="K49" i="15"/>
  <c r="G119" i="7" s="1"/>
  <c r="O49" i="15"/>
  <c r="K50" i="15"/>
  <c r="S50" i="15" s="1"/>
  <c r="O50" i="15"/>
  <c r="K51" i="15"/>
  <c r="G151" i="7" s="1"/>
  <c r="O51" i="15"/>
  <c r="K52" i="15"/>
  <c r="O52" i="15"/>
  <c r="K53" i="15"/>
  <c r="O53" i="15"/>
  <c r="K54" i="15"/>
  <c r="G148" i="7" s="1"/>
  <c r="O54" i="15"/>
  <c r="K55" i="15"/>
  <c r="O55" i="15"/>
  <c r="S48" i="15" l="1"/>
  <c r="R25" i="15"/>
  <c r="R11" i="15"/>
  <c r="R9" i="15"/>
  <c r="R19" i="15"/>
  <c r="Q55" i="15"/>
  <c r="G206" i="7"/>
  <c r="F256" i="7" s="1"/>
  <c r="S44" i="15"/>
  <c r="S15" i="15"/>
  <c r="S23" i="15"/>
  <c r="R13" i="15"/>
  <c r="R54" i="15"/>
  <c r="S19" i="15"/>
  <c r="S11" i="15"/>
  <c r="Q46" i="15"/>
  <c r="G136" i="7"/>
  <c r="Q40" i="15"/>
  <c r="G121" i="7"/>
  <c r="R30" i="15"/>
  <c r="G90" i="7"/>
  <c r="R28" i="15"/>
  <c r="G88" i="7"/>
  <c r="S25" i="15"/>
  <c r="R24" i="15"/>
  <c r="R23" i="15"/>
  <c r="S17" i="15"/>
  <c r="R16" i="15"/>
  <c r="R15" i="15"/>
  <c r="S9" i="15"/>
  <c r="R8" i="15"/>
  <c r="R7" i="15"/>
  <c r="G14" i="7"/>
  <c r="G10" i="7"/>
  <c r="G51" i="7"/>
  <c r="G52" i="7"/>
  <c r="G55" i="7"/>
  <c r="L53" i="15"/>
  <c r="G107" i="7"/>
  <c r="S54" i="15"/>
  <c r="L54" i="15"/>
  <c r="Q49" i="15"/>
  <c r="S40" i="15"/>
  <c r="Q38" i="15"/>
  <c r="G116" i="7"/>
  <c r="Q36" i="15"/>
  <c r="G110" i="7"/>
  <c r="Q35" i="15"/>
  <c r="G125" i="7"/>
  <c r="Q33" i="15"/>
  <c r="G93" i="7"/>
  <c r="R26" i="15"/>
  <c r="R18" i="15"/>
  <c r="R17" i="15"/>
  <c r="G13" i="7"/>
  <c r="G54" i="7"/>
  <c r="G62" i="7"/>
  <c r="Q50" i="15"/>
  <c r="G120" i="7"/>
  <c r="Q52" i="15"/>
  <c r="G106" i="7"/>
  <c r="R50" i="15"/>
  <c r="Q47" i="15"/>
  <c r="G117" i="7"/>
  <c r="Q44" i="15"/>
  <c r="G128" i="7"/>
  <c r="Q42" i="15"/>
  <c r="G126" i="7"/>
  <c r="R40" i="15"/>
  <c r="Q31" i="15"/>
  <c r="G91" i="7"/>
  <c r="Q29" i="15"/>
  <c r="G89" i="7"/>
  <c r="S21" i="15"/>
  <c r="S13" i="15"/>
  <c r="R12" i="15"/>
  <c r="S5" i="15"/>
  <c r="G9" i="7"/>
  <c r="G57" i="7"/>
  <c r="G53" i="7"/>
  <c r="G61" i="7"/>
  <c r="Q54" i="15"/>
  <c r="Q48" i="15"/>
  <c r="G118" i="7"/>
  <c r="R37" i="15"/>
  <c r="G115" i="7"/>
  <c r="R34" i="15"/>
  <c r="G124" i="7"/>
  <c r="R32" i="15"/>
  <c r="G92" i="7"/>
  <c r="R21" i="15"/>
  <c r="S7" i="15"/>
  <c r="R5" i="15"/>
  <c r="G15" i="7"/>
  <c r="G11" i="7"/>
  <c r="G64" i="7"/>
  <c r="G60" i="7"/>
  <c r="S55" i="15"/>
  <c r="S52" i="15"/>
  <c r="S46" i="15"/>
  <c r="S35" i="15"/>
  <c r="R52" i="15"/>
  <c r="R46" i="15"/>
  <c r="S42" i="15"/>
  <c r="S36" i="15"/>
  <c r="R35" i="15"/>
  <c r="R33" i="15"/>
  <c r="R31" i="15"/>
  <c r="R29" i="15"/>
  <c r="S33" i="15"/>
  <c r="S29" i="15"/>
  <c r="L55" i="15"/>
  <c r="J7" i="9" s="1"/>
  <c r="L50" i="15"/>
  <c r="L48" i="15"/>
  <c r="L40" i="15"/>
  <c r="S38" i="15"/>
  <c r="L25" i="15"/>
  <c r="L23" i="15"/>
  <c r="L21" i="15"/>
  <c r="L19" i="15"/>
  <c r="L17" i="15"/>
  <c r="L15" i="15"/>
  <c r="L13" i="15"/>
  <c r="L11" i="15"/>
  <c r="L9" i="15"/>
  <c r="L7" i="15"/>
  <c r="L5" i="15"/>
  <c r="L52" i="15"/>
  <c r="L46" i="15"/>
  <c r="L42" i="15"/>
  <c r="L36" i="15"/>
  <c r="L35" i="15"/>
  <c r="L33" i="15"/>
  <c r="L31" i="15"/>
  <c r="L29" i="15"/>
  <c r="L45" i="15"/>
  <c r="S45" i="15"/>
  <c r="L43" i="15"/>
  <c r="S43" i="15"/>
  <c r="L41" i="15"/>
  <c r="S41" i="15"/>
  <c r="L39" i="15"/>
  <c r="S39" i="15"/>
  <c r="Q39" i="15"/>
  <c r="S53" i="15"/>
  <c r="L51" i="15"/>
  <c r="S51" i="15"/>
  <c r="R45" i="15"/>
  <c r="R43" i="15"/>
  <c r="R41" i="15"/>
  <c r="Q53" i="15"/>
  <c r="R51" i="15"/>
  <c r="L49" i="15"/>
  <c r="S49" i="15"/>
  <c r="Q45" i="15"/>
  <c r="Q43" i="15"/>
  <c r="Q41" i="15"/>
  <c r="R39" i="15"/>
  <c r="L34" i="15"/>
  <c r="S34" i="15"/>
  <c r="Q34" i="15"/>
  <c r="L32" i="15"/>
  <c r="S32" i="15"/>
  <c r="Q32" i="15"/>
  <c r="L30" i="15"/>
  <c r="S30" i="15"/>
  <c r="Q30" i="15"/>
  <c r="L28" i="15"/>
  <c r="S28" i="15"/>
  <c r="Q28" i="15"/>
  <c r="L26" i="15"/>
  <c r="S26" i="15"/>
  <c r="Q26" i="15"/>
  <c r="L24" i="15"/>
  <c r="S24" i="15"/>
  <c r="Q24" i="15"/>
  <c r="L22" i="15"/>
  <c r="S22" i="15"/>
  <c r="Q22" i="15"/>
  <c r="L20" i="15"/>
  <c r="S20" i="15"/>
  <c r="Q20" i="15"/>
  <c r="L18" i="15"/>
  <c r="S18" i="15"/>
  <c r="Q18" i="15"/>
  <c r="L16" i="15"/>
  <c r="S16" i="15"/>
  <c r="Q16" i="15"/>
  <c r="L14" i="15"/>
  <c r="S14" i="15"/>
  <c r="Q14" i="15"/>
  <c r="L12" i="15"/>
  <c r="S12" i="15"/>
  <c r="Q12" i="15"/>
  <c r="L10" i="15"/>
  <c r="S10" i="15"/>
  <c r="Q10" i="15"/>
  <c r="L8" i="15"/>
  <c r="S8" i="15"/>
  <c r="Q8" i="15"/>
  <c r="L6" i="15"/>
  <c r="S6" i="15"/>
  <c r="Q6" i="15"/>
  <c r="R55" i="15"/>
  <c r="Q51" i="15"/>
  <c r="R49" i="15"/>
  <c r="L47" i="15"/>
  <c r="S47" i="15"/>
  <c r="L37" i="15"/>
  <c r="S37" i="15"/>
  <c r="Q37" i="15"/>
  <c r="R38" i="15"/>
  <c r="R36" i="15"/>
  <c r="R44" i="15"/>
  <c r="R42" i="15"/>
  <c r="K57" i="15" l="1"/>
  <c r="M3" i="15" s="1"/>
  <c r="K52" i="1" l="1"/>
  <c r="K53" i="1"/>
  <c r="K54" i="1"/>
  <c r="G104" i="7" s="1"/>
  <c r="K55" i="1"/>
  <c r="G105" i="7" s="1"/>
  <c r="O52" i="1"/>
  <c r="O53" i="1"/>
  <c r="O54" i="1"/>
  <c r="O55" i="1"/>
  <c r="S53" i="1" l="1"/>
  <c r="G103" i="7"/>
  <c r="S52" i="1"/>
  <c r="G102" i="7"/>
  <c r="Q53" i="1"/>
  <c r="L55" i="1"/>
  <c r="Q52" i="1"/>
  <c r="R55" i="1"/>
  <c r="S55" i="1"/>
  <c r="L54" i="1"/>
  <c r="Q55" i="1"/>
  <c r="R54" i="1"/>
  <c r="S54" i="1"/>
  <c r="L52" i="1"/>
  <c r="R52" i="1"/>
  <c r="L53" i="1"/>
  <c r="Q54" i="1"/>
  <c r="R53" i="1"/>
  <c r="F160" i="7" l="1"/>
  <c r="F161" i="7"/>
  <c r="F162" i="7"/>
  <c r="D160" i="7"/>
  <c r="D161" i="7"/>
  <c r="D162" i="7"/>
  <c r="O10" i="13"/>
  <c r="O11" i="13"/>
  <c r="O12" i="13"/>
  <c r="K10" i="13"/>
  <c r="G160" i="7" s="1"/>
  <c r="K11" i="13"/>
  <c r="Q11" i="13" s="1"/>
  <c r="K12" i="13"/>
  <c r="G162" i="7" s="1"/>
  <c r="S12" i="13" l="1"/>
  <c r="L12" i="13"/>
  <c r="Q12" i="13"/>
  <c r="R12" i="13"/>
  <c r="Q10" i="13"/>
  <c r="L11" i="13"/>
  <c r="S11" i="13"/>
  <c r="L10" i="13"/>
  <c r="R11" i="13"/>
  <c r="S10" i="13"/>
  <c r="G161" i="7"/>
  <c r="R10" i="13"/>
  <c r="O75" i="1"/>
  <c r="K75" i="1"/>
  <c r="S75" i="1" l="1"/>
  <c r="G140" i="7"/>
  <c r="Q75" i="1"/>
  <c r="R75" i="1"/>
  <c r="L75" i="1"/>
  <c r="F175" i="7" l="1"/>
  <c r="F176" i="7"/>
  <c r="F177" i="7"/>
  <c r="F178" i="7"/>
  <c r="F179" i="7"/>
  <c r="F180" i="7"/>
  <c r="F181" i="7"/>
  <c r="F174" i="7"/>
  <c r="D175" i="7"/>
  <c r="D176" i="7"/>
  <c r="D177" i="7"/>
  <c r="D178" i="7"/>
  <c r="D179" i="7"/>
  <c r="D180" i="7"/>
  <c r="D181" i="7"/>
  <c r="D174" i="7"/>
  <c r="F165" i="7"/>
  <c r="F166" i="7"/>
  <c r="F167" i="7"/>
  <c r="F168" i="7"/>
  <c r="F169" i="7"/>
  <c r="F170" i="7"/>
  <c r="F171" i="7"/>
  <c r="F172" i="7"/>
  <c r="F164" i="7"/>
  <c r="D165" i="7"/>
  <c r="D166" i="7"/>
  <c r="D167" i="7"/>
  <c r="D168" i="7"/>
  <c r="D169" i="7"/>
  <c r="D170" i="7"/>
  <c r="D171" i="7"/>
  <c r="D172" i="7"/>
  <c r="D164" i="7"/>
  <c r="F156" i="7"/>
  <c r="F157" i="7"/>
  <c r="F158" i="7"/>
  <c r="F159" i="7"/>
  <c r="F155" i="7"/>
  <c r="D156" i="7"/>
  <c r="D157" i="7"/>
  <c r="D158" i="7"/>
  <c r="D159" i="7"/>
  <c r="D155" i="7"/>
  <c r="O38" i="13"/>
  <c r="O39" i="13"/>
  <c r="O40" i="13"/>
  <c r="K37" i="13"/>
  <c r="Q37" i="13" s="1"/>
  <c r="K38" i="13"/>
  <c r="R38" i="13" s="1"/>
  <c r="K39" i="13"/>
  <c r="S39" i="13" s="1"/>
  <c r="K40" i="13"/>
  <c r="R40" i="13" s="1"/>
  <c r="O37" i="13"/>
  <c r="O50" i="13"/>
  <c r="K50" i="13"/>
  <c r="O49" i="13"/>
  <c r="K49" i="13"/>
  <c r="O48" i="13"/>
  <c r="K48" i="13"/>
  <c r="O47" i="13"/>
  <c r="K47" i="13"/>
  <c r="O46" i="13"/>
  <c r="K46" i="13"/>
  <c r="O45" i="13"/>
  <c r="K45" i="13"/>
  <c r="O44" i="13"/>
  <c r="K44" i="13"/>
  <c r="G167" i="7" s="1"/>
  <c r="O43" i="13"/>
  <c r="K43" i="13"/>
  <c r="O42" i="13"/>
  <c r="K42" i="13"/>
  <c r="O41" i="13"/>
  <c r="K41" i="13"/>
  <c r="O36" i="13"/>
  <c r="K36" i="13"/>
  <c r="G177" i="7" s="1"/>
  <c r="O35" i="13"/>
  <c r="K35" i="13"/>
  <c r="R35" i="13" s="1"/>
  <c r="O34" i="13"/>
  <c r="K34" i="13"/>
  <c r="R34" i="13" s="1"/>
  <c r="O33" i="13"/>
  <c r="K33" i="13"/>
  <c r="G174" i="7" s="1"/>
  <c r="O9" i="13"/>
  <c r="K9" i="13"/>
  <c r="G159" i="7" s="1"/>
  <c r="O8" i="13"/>
  <c r="K8" i="13"/>
  <c r="Q8" i="13" s="1"/>
  <c r="O7" i="13"/>
  <c r="K7" i="13"/>
  <c r="R7" i="13" s="1"/>
  <c r="O6" i="13"/>
  <c r="K6" i="13"/>
  <c r="Q6" i="13" s="1"/>
  <c r="O5" i="13"/>
  <c r="K5" i="13"/>
  <c r="R5" i="13" s="1"/>
  <c r="S37" i="13" l="1"/>
  <c r="R37" i="13"/>
  <c r="R42" i="13"/>
  <c r="G165" i="7"/>
  <c r="R46" i="13"/>
  <c r="G169" i="7"/>
  <c r="Q36" i="13"/>
  <c r="R48" i="13"/>
  <c r="G171" i="7"/>
  <c r="Q43" i="13"/>
  <c r="G166" i="7"/>
  <c r="S45" i="13"/>
  <c r="G168" i="7"/>
  <c r="S47" i="13"/>
  <c r="G170" i="7"/>
  <c r="Q49" i="13"/>
  <c r="G172" i="7"/>
  <c r="S50" i="13"/>
  <c r="G182" i="7"/>
  <c r="Q41" i="13"/>
  <c r="G164" i="7"/>
  <c r="L50" i="13"/>
  <c r="G156" i="7"/>
  <c r="S35" i="13"/>
  <c r="G158" i="7"/>
  <c r="Q7" i="13"/>
  <c r="G157" i="7"/>
  <c r="G155" i="7"/>
  <c r="S40" i="13"/>
  <c r="G256" i="7"/>
  <c r="L40" i="13"/>
  <c r="Q40" i="13"/>
  <c r="G181" i="7"/>
  <c r="L39" i="13"/>
  <c r="R39" i="13"/>
  <c r="G180" i="7"/>
  <c r="Q39" i="13"/>
  <c r="Q38" i="13"/>
  <c r="L38" i="13"/>
  <c r="S38" i="13"/>
  <c r="G179" i="7"/>
  <c r="L37" i="13"/>
  <c r="G178" i="7"/>
  <c r="R36" i="13"/>
  <c r="G176" i="7"/>
  <c r="G175" i="7"/>
  <c r="Q5" i="13"/>
  <c r="R41" i="13"/>
  <c r="R6" i="13"/>
  <c r="L45" i="13"/>
  <c r="L41" i="13"/>
  <c r="L6" i="13"/>
  <c r="Q42" i="13"/>
  <c r="L49" i="13"/>
  <c r="L8" i="13"/>
  <c r="L43" i="13"/>
  <c r="R47" i="13"/>
  <c r="Q48" i="13"/>
  <c r="R49" i="13"/>
  <c r="Q33" i="13"/>
  <c r="R33" i="13"/>
  <c r="S9" i="13"/>
  <c r="L9" i="13"/>
  <c r="R9" i="13"/>
  <c r="Q9" i="13"/>
  <c r="Q47" i="13"/>
  <c r="L47" i="13"/>
  <c r="S34" i="13"/>
  <c r="L34" i="13"/>
  <c r="Q34" i="13"/>
  <c r="L33" i="13"/>
  <c r="S44" i="13"/>
  <c r="L44" i="13"/>
  <c r="R44" i="13"/>
  <c r="Q44" i="13"/>
  <c r="S33" i="13"/>
  <c r="Q35" i="13"/>
  <c r="L35" i="13"/>
  <c r="Q45" i="13"/>
  <c r="R45" i="13"/>
  <c r="S46" i="13"/>
  <c r="L46" i="13"/>
  <c r="Q46" i="13"/>
  <c r="S5" i="13"/>
  <c r="L5" i="13"/>
  <c r="K52" i="13" s="1"/>
  <c r="S6" i="13"/>
  <c r="R8" i="13"/>
  <c r="S36" i="13"/>
  <c r="L36" i="13"/>
  <c r="S41" i="13"/>
  <c r="R43" i="13"/>
  <c r="S48" i="13"/>
  <c r="L48" i="13"/>
  <c r="S49" i="13"/>
  <c r="S7" i="13"/>
  <c r="L7" i="13"/>
  <c r="S8" i="13"/>
  <c r="S42" i="13"/>
  <c r="L42" i="13"/>
  <c r="S43" i="13"/>
  <c r="R50" i="13"/>
  <c r="Q50" i="13"/>
  <c r="F257" i="7" l="1"/>
  <c r="G257" i="7" s="1"/>
  <c r="J6" i="9"/>
  <c r="F254" i="7"/>
  <c r="G254" i="7" s="1"/>
  <c r="F255" i="7"/>
  <c r="G255" i="7" s="1"/>
  <c r="M3" i="13"/>
  <c r="O72" i="1" l="1"/>
  <c r="O71" i="1"/>
  <c r="K71" i="1"/>
  <c r="K72" i="1"/>
  <c r="S72" i="1" l="1"/>
  <c r="G134" i="7"/>
  <c r="S71" i="1"/>
  <c r="G133" i="7"/>
  <c r="Q72" i="1"/>
  <c r="L72" i="1"/>
  <c r="R72" i="1"/>
  <c r="R71" i="1"/>
  <c r="L71" i="1"/>
  <c r="Q71" i="1"/>
  <c r="K6" i="1" l="1"/>
  <c r="G4" i="7" s="1"/>
  <c r="K7" i="1"/>
  <c r="G5" i="7" s="1"/>
  <c r="K8" i="1"/>
  <c r="G6" i="7" s="1"/>
  <c r="K9" i="1"/>
  <c r="G7" i="7" s="1"/>
  <c r="K10" i="1"/>
  <c r="G8" i="7" s="1"/>
  <c r="K11" i="1"/>
  <c r="G16" i="7" s="1"/>
  <c r="K12" i="1"/>
  <c r="G17" i="7" s="1"/>
  <c r="K13" i="1"/>
  <c r="G18" i="7" s="1"/>
  <c r="K14" i="1"/>
  <c r="G19" i="7" s="1"/>
  <c r="K15" i="1"/>
  <c r="G20" i="7" s="1"/>
  <c r="K16" i="1"/>
  <c r="G21" i="7" s="1"/>
  <c r="K17" i="1"/>
  <c r="G22" i="7" s="1"/>
  <c r="K18" i="1"/>
  <c r="G23" i="7" s="1"/>
  <c r="K19" i="1"/>
  <c r="G24" i="7" s="1"/>
  <c r="K20" i="1"/>
  <c r="G25" i="7" s="1"/>
  <c r="K21" i="1"/>
  <c r="G26" i="7" s="1"/>
  <c r="K22" i="1"/>
  <c r="G27" i="7" s="1"/>
  <c r="K23" i="1"/>
  <c r="G28" i="7" s="1"/>
  <c r="K24" i="1"/>
  <c r="G29" i="7" s="1"/>
  <c r="K25" i="1"/>
  <c r="G30" i="7" s="1"/>
  <c r="K26" i="1"/>
  <c r="G31" i="7" s="1"/>
  <c r="K27" i="1"/>
  <c r="G32" i="7" s="1"/>
  <c r="K28" i="1"/>
  <c r="G33" i="7" s="1"/>
  <c r="K29" i="1"/>
  <c r="G34" i="7" s="1"/>
  <c r="K30" i="1"/>
  <c r="G35" i="7" s="1"/>
  <c r="K31" i="1"/>
  <c r="G36" i="7" s="1"/>
  <c r="K32" i="1"/>
  <c r="G37" i="7" s="1"/>
  <c r="K33" i="1"/>
  <c r="G38" i="7" s="1"/>
  <c r="K34" i="1"/>
  <c r="G39" i="7" s="1"/>
  <c r="K35" i="1"/>
  <c r="G40" i="7" s="1"/>
  <c r="K36" i="1"/>
  <c r="G41" i="7" s="1"/>
  <c r="K37" i="1"/>
  <c r="G42" i="7" s="1"/>
  <c r="K38" i="1"/>
  <c r="G43" i="7" s="1"/>
  <c r="K39" i="1"/>
  <c r="G44" i="7" s="1"/>
  <c r="K40" i="1"/>
  <c r="G45" i="7" s="1"/>
  <c r="K41" i="1"/>
  <c r="G46" i="7" s="1"/>
  <c r="K42" i="1"/>
  <c r="G47" i="7" s="1"/>
  <c r="K43" i="1"/>
  <c r="G48" i="7" s="1"/>
  <c r="K44" i="1"/>
  <c r="G49" i="7" s="1"/>
  <c r="K45" i="1"/>
  <c r="G84" i="7" s="1"/>
  <c r="K46" i="1"/>
  <c r="G85" i="7" s="1"/>
  <c r="K47" i="1"/>
  <c r="G86" i="7" s="1"/>
  <c r="K48" i="1"/>
  <c r="G87" i="7" s="1"/>
  <c r="K49" i="1"/>
  <c r="G99" i="7" s="1"/>
  <c r="K50" i="1"/>
  <c r="G100" i="7" s="1"/>
  <c r="K51" i="1"/>
  <c r="G101" i="7" s="1"/>
  <c r="K56" i="1"/>
  <c r="G137" i="7" s="1"/>
  <c r="K57" i="1"/>
  <c r="G111" i="7" s="1"/>
  <c r="K58" i="1"/>
  <c r="G112" i="7" s="1"/>
  <c r="K59" i="1"/>
  <c r="G113" i="7" s="1"/>
  <c r="K60" i="1"/>
  <c r="G114" i="7" s="1"/>
  <c r="K61" i="1"/>
  <c r="G122" i="7" s="1"/>
  <c r="F252" i="7" s="1"/>
  <c r="K62" i="1"/>
  <c r="G123" i="7" s="1"/>
  <c r="K63" i="1"/>
  <c r="G146" i="7" s="1"/>
  <c r="K64" i="1"/>
  <c r="G144" i="7" s="1"/>
  <c r="K65" i="1"/>
  <c r="G142" i="7" s="1"/>
  <c r="K66" i="1"/>
  <c r="G143" i="7" s="1"/>
  <c r="K67" i="1"/>
  <c r="G129" i="7" s="1"/>
  <c r="K68" i="1"/>
  <c r="G130" i="7" s="1"/>
  <c r="K69" i="1"/>
  <c r="G131" i="7" s="1"/>
  <c r="K70" i="1"/>
  <c r="G132" i="7" s="1"/>
  <c r="K73" i="1"/>
  <c r="K74" i="1"/>
  <c r="G138" i="7" s="1"/>
  <c r="K76" i="1"/>
  <c r="G149" i="7" s="1"/>
  <c r="K5" i="1"/>
  <c r="G3" i="7" s="1"/>
  <c r="F250" i="7" l="1"/>
  <c r="F251" i="7"/>
  <c r="F249" i="7"/>
  <c r="G139" i="7"/>
  <c r="F253" i="7" l="1"/>
  <c r="O23" i="1"/>
  <c r="Q23" i="1" l="1"/>
  <c r="L23" i="1"/>
  <c r="S23" i="1"/>
  <c r="R23" i="1"/>
  <c r="O76" i="1" l="1"/>
  <c r="R76" i="1"/>
  <c r="S76" i="1" l="1"/>
  <c r="L76" i="1"/>
  <c r="Q76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3" i="1"/>
  <c r="O74" i="1"/>
  <c r="O5" i="1"/>
  <c r="R20" i="1" l="1"/>
  <c r="S20" i="1"/>
  <c r="R45" i="1"/>
  <c r="S45" i="1"/>
  <c r="R60" i="1"/>
  <c r="S60" i="1"/>
  <c r="R69" i="1"/>
  <c r="S69" i="1"/>
  <c r="S10" i="1"/>
  <c r="S48" i="1"/>
  <c r="S57" i="1"/>
  <c r="S61" i="1"/>
  <c r="S70" i="1"/>
  <c r="S68" i="1"/>
  <c r="R51" i="1"/>
  <c r="S51" i="1"/>
  <c r="L70" i="1"/>
  <c r="L57" i="1"/>
  <c r="L48" i="1"/>
  <c r="R70" i="1"/>
  <c r="L10" i="1"/>
  <c r="L61" i="1"/>
  <c r="R10" i="1"/>
  <c r="R48" i="1"/>
  <c r="R57" i="1"/>
  <c r="R61" i="1"/>
  <c r="L68" i="1"/>
  <c r="R68" i="1"/>
  <c r="Q20" i="1"/>
  <c r="Q45" i="1"/>
  <c r="Q51" i="1"/>
  <c r="Q69" i="1"/>
  <c r="L20" i="1"/>
  <c r="Q10" i="1"/>
  <c r="L45" i="1"/>
  <c r="Q48" i="1"/>
  <c r="L51" i="1"/>
  <c r="Q57" i="1"/>
  <c r="Q61" i="1"/>
  <c r="L69" i="1"/>
  <c r="Q70" i="1"/>
  <c r="Q68" i="1"/>
  <c r="Q60" i="1"/>
  <c r="L60" i="1"/>
  <c r="S64" i="1" l="1"/>
  <c r="S66" i="1"/>
  <c r="S65" i="1" l="1"/>
  <c r="Q63" i="1"/>
  <c r="S63" i="1"/>
  <c r="Q62" i="1"/>
  <c r="S62" i="1"/>
  <c r="Q43" i="1"/>
  <c r="S43" i="1"/>
  <c r="Q42" i="1"/>
  <c r="S42" i="1"/>
  <c r="Q37" i="1"/>
  <c r="S37" i="1"/>
  <c r="L66" i="1"/>
  <c r="Q66" i="1"/>
  <c r="L64" i="1"/>
  <c r="Q64" i="1"/>
  <c r="L65" i="1"/>
  <c r="Q65" i="1"/>
  <c r="S73" i="1"/>
  <c r="L73" i="1" l="1"/>
  <c r="Q73" i="1"/>
  <c r="E11" i="9" s="1"/>
  <c r="S67" i="1"/>
  <c r="L62" i="1"/>
  <c r="S16" i="1"/>
  <c r="S17" i="1"/>
  <c r="R65" i="1"/>
  <c r="R64" i="1"/>
  <c r="R63" i="1"/>
  <c r="L63" i="1"/>
  <c r="S22" i="1"/>
  <c r="S24" i="1"/>
  <c r="S30" i="1"/>
  <c r="S31" i="1"/>
  <c r="S32" i="1"/>
  <c r="S33" i="1"/>
  <c r="S7" i="1"/>
  <c r="S9" i="1"/>
  <c r="S13" i="1"/>
  <c r="S14" i="1"/>
  <c r="S21" i="1"/>
  <c r="S26" i="1"/>
  <c r="S27" i="1"/>
  <c r="S28" i="1"/>
  <c r="S34" i="1"/>
  <c r="S39" i="1"/>
  <c r="S41" i="1"/>
  <c r="S47" i="1"/>
  <c r="S58" i="1"/>
  <c r="S59" i="1"/>
  <c r="R73" i="1"/>
  <c r="E10" i="9" s="1"/>
  <c r="D248" i="7" s="1"/>
  <c r="R66" i="1"/>
  <c r="R62" i="1"/>
  <c r="R37" i="1"/>
  <c r="R42" i="1"/>
  <c r="R43" i="1"/>
  <c r="L37" i="1"/>
  <c r="L42" i="1"/>
  <c r="L43" i="1"/>
  <c r="J3" i="9" l="1"/>
  <c r="K79" i="1"/>
  <c r="R40" i="1"/>
  <c r="S40" i="1"/>
  <c r="L38" i="1"/>
  <c r="S38" i="1"/>
  <c r="L36" i="1"/>
  <c r="S36" i="1"/>
  <c r="S12" i="1"/>
  <c r="Q74" i="1"/>
  <c r="S74" i="1"/>
  <c r="R19" i="1"/>
  <c r="S19" i="1"/>
  <c r="L35" i="1"/>
  <c r="S35" i="1"/>
  <c r="R29" i="1"/>
  <c r="S29" i="1"/>
  <c r="S11" i="1"/>
  <c r="S50" i="1"/>
  <c r="R25" i="1"/>
  <c r="S25" i="1"/>
  <c r="R56" i="1"/>
  <c r="S56" i="1"/>
  <c r="S49" i="1"/>
  <c r="L46" i="1"/>
  <c r="S46" i="1"/>
  <c r="R18" i="1"/>
  <c r="S18" i="1"/>
  <c r="S15" i="1"/>
  <c r="S5" i="1"/>
  <c r="R44" i="1"/>
  <c r="S44" i="1"/>
  <c r="L8" i="1"/>
  <c r="S8" i="1"/>
  <c r="S6" i="1"/>
  <c r="L44" i="1"/>
  <c r="R38" i="1"/>
  <c r="R36" i="1"/>
  <c r="R74" i="1"/>
  <c r="R6" i="1"/>
  <c r="L74" i="1"/>
  <c r="L40" i="1"/>
  <c r="Q59" i="1"/>
  <c r="Q47" i="1"/>
  <c r="Q41" i="1"/>
  <c r="Q39" i="1"/>
  <c r="R49" i="1"/>
  <c r="Q49" i="1"/>
  <c r="Q58" i="1"/>
  <c r="Q46" i="1"/>
  <c r="Q44" i="1"/>
  <c r="Q40" i="1"/>
  <c r="Q38" i="1"/>
  <c r="Q36" i="1"/>
  <c r="L50" i="1"/>
  <c r="Q50" i="1"/>
  <c r="Q67" i="1"/>
  <c r="Q35" i="1"/>
  <c r="Q34" i="1"/>
  <c r="L33" i="1"/>
  <c r="Q33" i="1"/>
  <c r="R32" i="1"/>
  <c r="Q32" i="1"/>
  <c r="L31" i="1"/>
  <c r="Q31" i="1"/>
  <c r="L30" i="1"/>
  <c r="Q30" i="1"/>
  <c r="Q29" i="1"/>
  <c r="Q28" i="1"/>
  <c r="Q27" i="1"/>
  <c r="L27" i="1"/>
  <c r="Q26" i="1"/>
  <c r="R26" i="1"/>
  <c r="Q25" i="1"/>
  <c r="Q24" i="1"/>
  <c r="Q22" i="1"/>
  <c r="Q21" i="1"/>
  <c r="L19" i="1"/>
  <c r="Q19" i="1"/>
  <c r="L18" i="1"/>
  <c r="Q18" i="1"/>
  <c r="L17" i="1"/>
  <c r="Q17" i="1"/>
  <c r="L15" i="1"/>
  <c r="Q15" i="1"/>
  <c r="R13" i="1"/>
  <c r="Q13" i="1"/>
  <c r="Q9" i="1"/>
  <c r="Q8" i="1"/>
  <c r="Q7" i="1"/>
  <c r="L6" i="1"/>
  <c r="Q6" i="1"/>
  <c r="L5" i="1"/>
  <c r="R5" i="1"/>
  <c r="Q5" i="1"/>
  <c r="L16" i="1"/>
  <c r="Q16" i="1"/>
  <c r="L14" i="1"/>
  <c r="Q14" i="1"/>
  <c r="L12" i="1"/>
  <c r="Q12" i="1"/>
  <c r="L11" i="1"/>
  <c r="Q11" i="1"/>
  <c r="L56" i="1"/>
  <c r="Q56" i="1"/>
  <c r="R12" i="1"/>
  <c r="L29" i="1"/>
  <c r="R35" i="1"/>
  <c r="L47" i="1"/>
  <c r="G253" i="7"/>
  <c r="R16" i="1"/>
  <c r="R50" i="1"/>
  <c r="L49" i="1"/>
  <c r="L41" i="1"/>
  <c r="L39" i="1"/>
  <c r="L28" i="1"/>
  <c r="L26" i="1"/>
  <c r="R41" i="1"/>
  <c r="R39" i="1"/>
  <c r="R28" i="1"/>
  <c r="R8" i="1"/>
  <c r="L59" i="1"/>
  <c r="R11" i="1"/>
  <c r="R15" i="1"/>
  <c r="R17" i="1"/>
  <c r="R31" i="1"/>
  <c r="L24" i="1"/>
  <c r="L22" i="1"/>
  <c r="L58" i="1"/>
  <c r="L13" i="1"/>
  <c r="R34" i="1"/>
  <c r="R30" i="1"/>
  <c r="R27" i="1"/>
  <c r="L32" i="1"/>
  <c r="L34" i="1"/>
  <c r="R33" i="1"/>
  <c r="L21" i="1"/>
  <c r="R21" i="1"/>
  <c r="L67" i="1"/>
  <c r="L9" i="1"/>
  <c r="L7" i="1"/>
  <c r="R9" i="1"/>
  <c r="R7" i="1"/>
  <c r="R58" i="1"/>
  <c r="R47" i="1"/>
  <c r="R59" i="1"/>
  <c r="R46" i="1"/>
  <c r="R67" i="1"/>
  <c r="R14" i="1"/>
  <c r="R24" i="1"/>
  <c r="L25" i="1"/>
  <c r="R22" i="1"/>
  <c r="G249" i="7" l="1"/>
  <c r="G250" i="7"/>
  <c r="G252" i="7"/>
  <c r="G251" i="7"/>
  <c r="J8" i="9"/>
  <c r="D249" i="7" l="1"/>
  <c r="D251" i="7"/>
  <c r="G259" i="7"/>
  <c r="M3" i="1"/>
  <c r="J4" i="9" l="1"/>
  <c r="D252" i="7" s="1"/>
  <c r="J5" i="9" l="1"/>
  <c r="J9" i="9" l="1"/>
  <c r="J11" i="9" s="1"/>
  <c r="D253" i="7" l="1"/>
</calcChain>
</file>

<file path=xl/sharedStrings.xml><?xml version="1.0" encoding="utf-8"?>
<sst xmlns="http://schemas.openxmlformats.org/spreadsheetml/2006/main" count="1242" uniqueCount="482">
  <si>
    <t>Наличие</t>
  </si>
  <si>
    <t>Наименование товара</t>
  </si>
  <si>
    <t>Цена</t>
  </si>
  <si>
    <t>Сливочная карамель</t>
  </si>
  <si>
    <t>Банан</t>
  </si>
  <si>
    <t>120 таблеток</t>
  </si>
  <si>
    <t>Груша</t>
  </si>
  <si>
    <t>Яблоко</t>
  </si>
  <si>
    <t>90 таблеток</t>
  </si>
  <si>
    <t>К отгрузке</t>
  </si>
  <si>
    <t>Вкус</t>
  </si>
  <si>
    <t>в наличии</t>
  </si>
  <si>
    <t>Город:</t>
  </si>
  <si>
    <t>Телефон:</t>
  </si>
  <si>
    <t>Транспортная компания:</t>
  </si>
  <si>
    <t>кг</t>
  </si>
  <si>
    <t>Получатель:</t>
  </si>
  <si>
    <t>МРЦ</t>
  </si>
  <si>
    <t>№</t>
  </si>
  <si>
    <t>Доставка до ТК:</t>
  </si>
  <si>
    <t>Паспорт/ИНН:</t>
  </si>
  <si>
    <t>GLUTAMINE</t>
  </si>
  <si>
    <t>Лесные ягоды</t>
  </si>
  <si>
    <t>Ананас</t>
  </si>
  <si>
    <t>НОВИНКА</t>
  </si>
  <si>
    <t>120 капсул</t>
  </si>
  <si>
    <t>Сумма заказа:</t>
  </si>
  <si>
    <t>-</t>
  </si>
  <si>
    <t>ШЕЙКЕР</t>
  </si>
  <si>
    <t>Условия предоставления скидки</t>
  </si>
  <si>
    <t>Схема</t>
  </si>
  <si>
    <t>Параметры</t>
  </si>
  <si>
    <t>Оплата</t>
  </si>
  <si>
    <t>Скидка</t>
  </si>
  <si>
    <t>Условия</t>
  </si>
  <si>
    <t>Пояснение</t>
  </si>
  <si>
    <t>Схема 1</t>
  </si>
  <si>
    <t>Схема 2</t>
  </si>
  <si>
    <t>Схема 3</t>
  </si>
  <si>
    <t>Схема 4</t>
  </si>
  <si>
    <t>от 20 тр.</t>
  </si>
  <si>
    <t>от 50 тр.</t>
  </si>
  <si>
    <t>от 100 тр.</t>
  </si>
  <si>
    <t>от 200 тр.</t>
  </si>
  <si>
    <t>e-mail:</t>
  </si>
  <si>
    <t>Доброго времени суток!</t>
  </si>
  <si>
    <t>Информация о получателе заказ</t>
  </si>
  <si>
    <t>Менеджер:</t>
  </si>
  <si>
    <t>тел.:</t>
  </si>
  <si>
    <t>ДАЛЕЕ</t>
  </si>
  <si>
    <t>НАЗАД</t>
  </si>
  <si>
    <t>*Для того чтобы перейти к заполнению прайса нажмите кнопку ДАЛЕЕ</t>
  </si>
  <si>
    <t>Благодарим Вас за заказ!</t>
  </si>
  <si>
    <t>Далее сохраните прайс и отправьте своему менеджеру</t>
  </si>
  <si>
    <r>
      <rPr>
        <u/>
        <sz val="11"/>
        <color theme="1"/>
        <rFont val="Calibri"/>
        <family val="2"/>
        <charset val="204"/>
        <scheme val="minor"/>
      </rPr>
      <t>Счет на оплату:</t>
    </r>
    <r>
      <rPr>
        <sz val="11"/>
        <color theme="1"/>
        <rFont val="Calibri"/>
        <family val="2"/>
        <charset val="204"/>
        <scheme val="minor"/>
      </rPr>
      <t xml:space="preserve">
- действует в течении 3 рабочих дней с момента выставления</t>
    </r>
  </si>
  <si>
    <t>Итого к оплате:</t>
  </si>
  <si>
    <t>Скидка:</t>
  </si>
  <si>
    <r>
      <rPr>
        <u/>
        <sz val="11"/>
        <color theme="1"/>
        <rFont val="Calibri"/>
        <family val="2"/>
        <charset val="204"/>
        <scheme val="minor"/>
      </rPr>
      <t>Способы оплаты:</t>
    </r>
    <r>
      <rPr>
        <sz val="11"/>
        <color theme="1"/>
        <rFont val="Calibri"/>
        <family val="2"/>
        <charset val="204"/>
        <scheme val="minor"/>
      </rPr>
      <t xml:space="preserve">
- расчетный счет
- карта (Сбербанк/Альфа-Банк)</t>
    </r>
  </si>
  <si>
    <t>С учетом скидки:</t>
  </si>
  <si>
    <t>Информация по заявке</t>
  </si>
  <si>
    <t>Отгрузка заказов строго согласно прайсу по полной предоплате. Без скидки.</t>
  </si>
  <si>
    <t>Отгрузка заказов по полной предоплате на сумму заказа от 50 тр.
Предоставляется скидка 5% на сумму заказа.</t>
  </si>
  <si>
    <t>Отгрузка заказов по полной предоплате на сумму заказа от 100 тр.
Предоставляется скидка 8% на сумму заказа.</t>
  </si>
  <si>
    <t>Отгрузка заказов по полной предоплате на сумму заказа от 200 тр.
Предоставляется скидка 11% на сумму заказа.</t>
  </si>
  <si>
    <t>sales@steelmuscles.ru</t>
  </si>
  <si>
    <t>0,6 л</t>
  </si>
  <si>
    <t>4 шт в коробке</t>
  </si>
  <si>
    <t>2 шт в коробке</t>
  </si>
  <si>
    <r>
      <t xml:space="preserve">*Оптовые цены действуют на сумму заказа от </t>
    </r>
    <r>
      <rPr>
        <b/>
        <sz val="14"/>
        <color theme="1"/>
        <rFont val="Calibri"/>
        <family val="2"/>
        <charset val="204"/>
        <scheme val="minor"/>
      </rPr>
      <t>20 000 руб</t>
    </r>
    <r>
      <rPr>
        <sz val="11"/>
        <color theme="1"/>
        <rFont val="Calibri"/>
        <family val="2"/>
        <charset val="204"/>
        <scheme val="minor"/>
      </rPr>
      <t>.</t>
    </r>
  </si>
  <si>
    <t>Информация о получателе заказа</t>
  </si>
  <si>
    <t>Перед Вами стартовая страница оптового прайса. Для начала заполните данные получателя заказа. После заполнения всех данных нажмите на кнопку ДАЛЕЕ.</t>
  </si>
  <si>
    <t>Классический шоколад</t>
  </si>
  <si>
    <t>Молочное печенье</t>
  </si>
  <si>
    <t>Клубника со сливками</t>
  </si>
  <si>
    <t>Доп. упаковка:</t>
  </si>
  <si>
    <t>Черника</t>
  </si>
  <si>
    <t>Вес, гр</t>
  </si>
  <si>
    <t>Цена, р</t>
  </si>
  <si>
    <t>Заказ, шт</t>
  </si>
  <si>
    <t>К отгрузке, шт</t>
  </si>
  <si>
    <t>9 шт в коробке</t>
  </si>
  <si>
    <t>Номерклатура</t>
  </si>
  <si>
    <t>.022</t>
  </si>
  <si>
    <t>.029</t>
  </si>
  <si>
    <t>.025</t>
  </si>
  <si>
    <t>.026</t>
  </si>
  <si>
    <t>.027</t>
  </si>
  <si>
    <t>.039</t>
  </si>
  <si>
    <t>.032</t>
  </si>
  <si>
    <t>.035</t>
  </si>
  <si>
    <t>.036</t>
  </si>
  <si>
    <t>.037</t>
  </si>
  <si>
    <t>.049</t>
  </si>
  <si>
    <t>.045</t>
  </si>
  <si>
    <t>.059</t>
  </si>
  <si>
    <t>.052</t>
  </si>
  <si>
    <t>.055</t>
  </si>
  <si>
    <t>.056</t>
  </si>
  <si>
    <t>.057</t>
  </si>
  <si>
    <t>.069</t>
  </si>
  <si>
    <t>.065</t>
  </si>
  <si>
    <t>.066</t>
  </si>
  <si>
    <t>.067</t>
  </si>
  <si>
    <t>AAKG</t>
  </si>
  <si>
    <t>Апельсин</t>
  </si>
  <si>
    <t>10 шт в коробке</t>
  </si>
  <si>
    <t>BCAA RECOVERY</t>
  </si>
  <si>
    <t>Мятный шоколад</t>
  </si>
  <si>
    <t>Кофе Латте</t>
  </si>
  <si>
    <t>.034</t>
  </si>
  <si>
    <t>.031</t>
  </si>
  <si>
    <t>.038</t>
  </si>
  <si>
    <t>L-CARNITINE</t>
  </si>
  <si>
    <t>L-CITRULLINE</t>
  </si>
  <si>
    <t>ARGININE ORNITHINE
LYSINE</t>
  </si>
  <si>
    <t>Сливочный шоколад</t>
  </si>
  <si>
    <t>Приложение №1</t>
  </si>
  <si>
    <t>Сумма:</t>
  </si>
  <si>
    <t>Название</t>
  </si>
  <si>
    <t>Объем</t>
  </si>
  <si>
    <t>V, м3</t>
  </si>
  <si>
    <t>м3</t>
  </si>
  <si>
    <t>Вес, кг</t>
  </si>
  <si>
    <t>.024</t>
  </si>
  <si>
    <t>Тропик Микс</t>
  </si>
  <si>
    <t>Вместимость 1 коробки</t>
  </si>
  <si>
    <t>Клубника - Брусника</t>
  </si>
  <si>
    <t>Яблоко с корицей</t>
  </si>
  <si>
    <t>Вишня в шоколаде</t>
  </si>
  <si>
    <t>Ваш доход**:</t>
  </si>
  <si>
    <t>РРЦ</t>
  </si>
  <si>
    <t>Пробники</t>
  </si>
  <si>
    <t>* - скидка не распространяется на шейкеры, пробники и доставку до ТК
** - при условии реализации товара по МРЦ</t>
  </si>
  <si>
    <t>Пробники:</t>
  </si>
  <si>
    <t>Пробники*:</t>
  </si>
  <si>
    <t>Шейкер*:</t>
  </si>
  <si>
    <t>ПР034</t>
  </si>
  <si>
    <t>ПР035</t>
  </si>
  <si>
    <t>ПР036</t>
  </si>
  <si>
    <t>ПР039</t>
  </si>
  <si>
    <t>FISH OIL</t>
  </si>
  <si>
    <t>90 капсул</t>
  </si>
  <si>
    <t>9 или 14 шт в коробке</t>
  </si>
  <si>
    <t>Наценка, %</t>
  </si>
  <si>
    <t>Виноград</t>
  </si>
  <si>
    <t>.033</t>
  </si>
  <si>
    <t>AOL</t>
  </si>
  <si>
    <t>Минимальный заказ
4 шт одного вкуса</t>
  </si>
  <si>
    <t>Система лояльности</t>
  </si>
  <si>
    <t xml:space="preserve">Скидка </t>
  </si>
  <si>
    <t>- Заявка на заказ должна поступать ежемесячно по согласованным условиям.
- За каждый последующий заказ к скидке прибавляется дополнительно 1%.
- Максимальный % скидки может быть увеличен в случае перехода на следующую схему работы.
- 1 раз в год можно заморозить на 30 дней подачу заявки на заказ с сохранением накопленной скидки, заранее уведомив об этом Компанию</t>
  </si>
  <si>
    <t>от 0 до 7%</t>
  </si>
  <si>
    <t>Накопленная скидка обнуляется до базовой, если заказ не поступает в оговоренные сроки</t>
  </si>
  <si>
    <t>Уважаемые клиенты, наша компания разработала специально для Вас уникальную систему лояльности.
С Февраля месяца Вы сможете приобретать продукт со скидкой, которая может стать накопительной, для этого Вам необходимо выполнить 2 простых действия:</t>
  </si>
  <si>
    <t>от 201 тр.</t>
  </si>
  <si>
    <t>от 20 до 50 тр.</t>
  </si>
  <si>
    <t>от 51 до 100 тр.</t>
  </si>
  <si>
    <t>от 101 до 200 тр.</t>
  </si>
  <si>
    <t>1. Заключить новый договор
2. Делать ежемесячные заказы
----------------------------------------------------------------------------------------------------------------
За подробностями и с любыми вопросами обращайтесь к своему личному менеджеру!</t>
  </si>
  <si>
    <t>от 5 до 10%</t>
  </si>
  <si>
    <t>от 8 до 13%</t>
  </si>
  <si>
    <t>от 11 до 16%</t>
  </si>
  <si>
    <t>ожидается</t>
  </si>
  <si>
    <t>ООО "СТИЛ ПАУЭР НУТРИШН"</t>
  </si>
  <si>
    <t>Йогурт</t>
  </si>
  <si>
    <t>HEAVY BCAA</t>
  </si>
  <si>
    <t>Приложение №2</t>
  </si>
  <si>
    <r>
      <rPr>
        <b/>
        <u/>
        <sz val="20"/>
        <color theme="10"/>
        <rFont val="Calibri"/>
        <family val="2"/>
        <charset val="204"/>
        <scheme val="minor"/>
      </rPr>
      <t>POWERFLEX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0"/>
        <color theme="10"/>
        <rFont val="Calibri"/>
        <family val="2"/>
        <charset val="204"/>
        <scheme val="minor"/>
      </rPr>
      <t>(хондропротектор)</t>
    </r>
  </si>
  <si>
    <r>
      <rPr>
        <b/>
        <u/>
        <sz val="20"/>
        <color theme="10"/>
        <rFont val="Calibri"/>
        <family val="2"/>
        <charset val="204"/>
        <scheme val="minor"/>
      </rPr>
      <t>FISH OIL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0"/>
        <color theme="10"/>
        <rFont val="Calibri"/>
        <family val="2"/>
        <charset val="204"/>
        <scheme val="minor"/>
      </rPr>
      <t>(Рыбий жир - Омега - 3)</t>
    </r>
  </si>
  <si>
    <t>STANDART LINE</t>
  </si>
  <si>
    <t>Оптовый прайс :</t>
  </si>
  <si>
    <r>
      <rPr>
        <u/>
        <sz val="11"/>
        <color theme="1"/>
        <rFont val="Calibri"/>
        <family val="2"/>
        <charset val="204"/>
        <scheme val="minor"/>
      </rPr>
      <t xml:space="preserve">Отгрузка заказа:
</t>
    </r>
    <r>
      <rPr>
        <sz val="11"/>
        <color theme="1"/>
        <rFont val="Calibri"/>
        <family val="2"/>
        <charset val="204"/>
        <scheme val="minor"/>
      </rPr>
      <t>- в течении 2-3 рабочих дней после поступления денег на счет компании</t>
    </r>
  </si>
  <si>
    <t>FOR MASS GAINER</t>
  </si>
  <si>
    <t>WCS COMPLEX</t>
  </si>
  <si>
    <t>FAST WHEY</t>
  </si>
  <si>
    <t>ISO VEGETAL</t>
  </si>
  <si>
    <t>ТК:</t>
  </si>
  <si>
    <t>Упаковка:</t>
  </si>
  <si>
    <t>LONG CASEIN</t>
  </si>
  <si>
    <t>HIGH WHEY</t>
  </si>
  <si>
    <t>BCAA 8000</t>
  </si>
  <si>
    <t>CREATINE PLUS</t>
  </si>
  <si>
    <t>ASSIST</t>
  </si>
  <si>
    <t>NOISE BOMB</t>
  </si>
  <si>
    <t>POWERFLEX</t>
  </si>
  <si>
    <t>VITASYSTEM</t>
  </si>
  <si>
    <t>JUST JAM FITNESS</t>
  </si>
  <si>
    <t>FAST WHEY - пробник</t>
  </si>
  <si>
    <t>н705</t>
  </si>
  <si>
    <t>н708</t>
  </si>
  <si>
    <t>н709</t>
  </si>
  <si>
    <t>н711</t>
  </si>
  <si>
    <t>н807</t>
  </si>
  <si>
    <t>н813</t>
  </si>
  <si>
    <t>т1</t>
  </si>
  <si>
    <t>т2</t>
  </si>
  <si>
    <t>т3</t>
  </si>
  <si>
    <t>к1</t>
  </si>
  <si>
    <t>к2</t>
  </si>
  <si>
    <t>к3</t>
  </si>
  <si>
    <t>к5</t>
  </si>
  <si>
    <t>к8</t>
  </si>
  <si>
    <t>ПР031</t>
  </si>
  <si>
    <t>ПР032</t>
  </si>
  <si>
    <t>ПР033</t>
  </si>
  <si>
    <t>ПР037</t>
  </si>
  <si>
    <t>ПР038</t>
  </si>
  <si>
    <t>Трюфель</t>
  </si>
  <si>
    <t>Кокос</t>
  </si>
  <si>
    <r>
      <t xml:space="preserve">Цена указана за </t>
    </r>
    <r>
      <rPr>
        <b/>
        <u val="singleAccounting"/>
        <sz val="12"/>
        <color theme="1"/>
        <rFont val="Calibri"/>
        <family val="2"/>
        <charset val="204"/>
        <scheme val="minor"/>
      </rPr>
      <t>1 батончик</t>
    </r>
    <r>
      <rPr>
        <b/>
        <sz val="12"/>
        <color theme="1"/>
        <rFont val="Calibri"/>
        <family val="2"/>
        <charset val="204"/>
        <scheme val="minor"/>
      </rPr>
      <t xml:space="preserve">.
Отгрузка Шоу-боксом </t>
    </r>
    <r>
      <rPr>
        <b/>
        <u val="singleAccounting"/>
        <sz val="12"/>
        <color theme="1"/>
        <rFont val="Calibri"/>
        <family val="2"/>
        <charset val="204"/>
        <scheme val="minor"/>
      </rPr>
      <t>(20 шт в коробке)</t>
    </r>
  </si>
  <si>
    <t>Батончики</t>
  </si>
  <si>
    <t>Cheat Meal - 40%</t>
  </si>
  <si>
    <t>Cheat Meal - 20%</t>
  </si>
  <si>
    <t>Фитнес ежедневник</t>
  </si>
  <si>
    <t>Цена указана
за 1 шт.
Минимальный заказ - 10 шт.</t>
  </si>
  <si>
    <t>Договор:</t>
  </si>
  <si>
    <t>Сертификаты:</t>
  </si>
  <si>
    <t>Маркетинг:</t>
  </si>
  <si>
    <t>FITNESS LINE</t>
  </si>
  <si>
    <t>Банки</t>
  </si>
  <si>
    <t>6л:</t>
  </si>
  <si>
    <t>3л:</t>
  </si>
  <si>
    <t>1л:</t>
  </si>
  <si>
    <t>0,6л:</t>
  </si>
  <si>
    <t>0,33л:</t>
  </si>
  <si>
    <t>Джемы:</t>
  </si>
  <si>
    <t>ПР:</t>
  </si>
  <si>
    <t>ШТ</t>
  </si>
  <si>
    <t>Коробки</t>
  </si>
  <si>
    <t>Шейкеры:</t>
  </si>
  <si>
    <t>Батоны:</t>
  </si>
  <si>
    <r>
      <rPr>
        <b/>
        <u/>
        <sz val="20"/>
        <color theme="10"/>
        <rFont val="Calibri"/>
        <family val="2"/>
        <charset val="204"/>
        <scheme val="minor"/>
      </rPr>
      <t>FAST WHEY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(сывороточный протеин)</t>
    </r>
    <r>
      <rPr>
        <sz val="10"/>
        <color theme="10"/>
        <rFont val="Calibri"/>
        <family val="2"/>
        <charset val="204"/>
        <scheme val="minor"/>
      </rPr>
      <t xml:space="preserve">
</t>
    </r>
    <r>
      <rPr>
        <b/>
        <sz val="12"/>
        <color theme="10"/>
        <rFont val="Calibri"/>
        <family val="2"/>
        <charset val="204"/>
        <scheme val="minor"/>
      </rPr>
      <t>70% - белка</t>
    </r>
  </si>
  <si>
    <r>
      <rPr>
        <b/>
        <u/>
        <sz val="20"/>
        <color theme="10"/>
        <rFont val="Calibri"/>
        <family val="2"/>
        <charset val="204"/>
        <scheme val="minor"/>
      </rPr>
      <t>FAST WHEY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0"/>
        <color theme="10"/>
        <rFont val="Calibri"/>
        <family val="2"/>
        <charset val="204"/>
        <scheme val="minor"/>
      </rPr>
      <t xml:space="preserve">(сывороточный протеин)
</t>
    </r>
    <r>
      <rPr>
        <b/>
        <sz val="12"/>
        <color theme="10"/>
        <rFont val="Calibri"/>
        <family val="2"/>
        <charset val="204"/>
        <scheme val="minor"/>
      </rPr>
      <t>70% - белка</t>
    </r>
  </si>
  <si>
    <r>
      <rPr>
        <b/>
        <u/>
        <sz val="20"/>
        <color theme="10"/>
        <rFont val="Calibri"/>
        <family val="2"/>
        <charset val="204"/>
        <scheme val="minor"/>
      </rPr>
      <t>ISO VEGETAL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0"/>
        <color theme="10"/>
        <rFont val="Calibri"/>
        <family val="2"/>
        <charset val="204"/>
        <scheme val="minor"/>
      </rPr>
      <t xml:space="preserve">(соевый протеин)
</t>
    </r>
    <r>
      <rPr>
        <b/>
        <sz val="12"/>
        <color theme="10"/>
        <rFont val="Calibri"/>
        <family val="2"/>
        <charset val="204"/>
        <scheme val="minor"/>
      </rPr>
      <t>81% - белка</t>
    </r>
  </si>
  <si>
    <r>
      <rPr>
        <b/>
        <u/>
        <sz val="20"/>
        <color theme="10"/>
        <rFont val="Calibri"/>
        <family val="2"/>
        <charset val="204"/>
        <scheme val="minor"/>
      </rPr>
      <t>LONG CASEIN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(казеиновый протеин)</t>
    </r>
    <r>
      <rPr>
        <sz val="10"/>
        <color theme="10"/>
        <rFont val="Calibri"/>
        <family val="2"/>
        <charset val="204"/>
        <scheme val="minor"/>
      </rPr>
      <t xml:space="preserve">
</t>
    </r>
    <r>
      <rPr>
        <b/>
        <sz val="12"/>
        <color theme="10"/>
        <rFont val="Calibri"/>
        <family val="2"/>
        <charset val="204"/>
        <scheme val="minor"/>
      </rPr>
      <t>75% - белка</t>
    </r>
  </si>
  <si>
    <r>
      <rPr>
        <b/>
        <u/>
        <sz val="20"/>
        <color theme="10"/>
        <rFont val="Calibri"/>
        <family val="2"/>
        <charset val="204"/>
        <scheme val="minor"/>
      </rPr>
      <t>HIGH WHEY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(смесь: 70% концентрат + 30% изолят)</t>
    </r>
    <r>
      <rPr>
        <sz val="10"/>
        <color theme="10"/>
        <rFont val="Calibri"/>
        <family val="2"/>
        <charset val="204"/>
        <scheme val="minor"/>
      </rPr>
      <t xml:space="preserve">
</t>
    </r>
    <r>
      <rPr>
        <b/>
        <sz val="12"/>
        <color theme="10"/>
        <rFont val="Calibri"/>
        <family val="2"/>
        <charset val="204"/>
        <scheme val="minor"/>
      </rPr>
      <t>85% - белка</t>
    </r>
  </si>
  <si>
    <r>
      <rPr>
        <b/>
        <u/>
        <sz val="20"/>
        <color theme="10"/>
        <rFont val="Calibri"/>
        <family val="2"/>
        <charset val="204"/>
        <scheme val="minor"/>
      </rPr>
      <t>HEAVY BCAA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(незаменимые аминокислоты)</t>
    </r>
  </si>
  <si>
    <r>
      <rPr>
        <b/>
        <u/>
        <sz val="20"/>
        <color theme="10"/>
        <rFont val="Calibri"/>
        <family val="2"/>
        <charset val="204"/>
        <scheme val="minor"/>
      </rPr>
      <t xml:space="preserve">AAKG
</t>
    </r>
    <r>
      <rPr>
        <sz val="11"/>
        <color theme="10"/>
        <rFont val="Calibri"/>
        <family val="2"/>
        <charset val="204"/>
        <scheme val="minor"/>
      </rPr>
      <t>(донатор оксида азота)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b/>
        <sz val="12"/>
        <color theme="10"/>
        <rFont val="Calibri"/>
        <family val="2"/>
        <charset val="204"/>
        <scheme val="minor"/>
      </rPr>
      <t>L-Arginine AKG</t>
    </r>
  </si>
  <si>
    <r>
      <rPr>
        <b/>
        <u/>
        <sz val="20"/>
        <color theme="10"/>
        <rFont val="Calibri"/>
        <family val="2"/>
        <charset val="204"/>
        <scheme val="minor"/>
      </rPr>
      <t>ASSIST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(изотонический спортивный напиток)</t>
    </r>
  </si>
  <si>
    <r>
      <rPr>
        <b/>
        <u/>
        <sz val="20"/>
        <color theme="10"/>
        <rFont val="Calibri"/>
        <family val="2"/>
        <charset val="204"/>
        <scheme val="minor"/>
      </rPr>
      <t>NOISE BOMB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(предтренировочный комплекс)</t>
    </r>
  </si>
  <si>
    <r>
      <rPr>
        <b/>
        <u/>
        <sz val="20"/>
        <color theme="10"/>
        <rFont val="Calibri"/>
        <family val="2"/>
        <charset val="204"/>
        <scheme val="minor"/>
      </rPr>
      <t>VITASYSTEM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(витаминно-минеральный комплекс)</t>
    </r>
  </si>
  <si>
    <r>
      <rPr>
        <b/>
        <u/>
        <sz val="20"/>
        <color theme="10"/>
        <rFont val="Calibri"/>
        <family val="2"/>
        <charset val="204"/>
        <scheme val="minor"/>
      </rPr>
      <t>JUST JAM FITNESS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(безуглеводные джемы на основе натуральных ягод)</t>
    </r>
  </si>
  <si>
    <r>
      <rPr>
        <b/>
        <u/>
        <sz val="20"/>
        <color theme="10"/>
        <rFont val="Calibri"/>
        <family val="2"/>
        <charset val="204"/>
        <scheme val="minor"/>
      </rPr>
      <t>Cheat Meal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 xml:space="preserve">(протеиновый батончик - </t>
    </r>
    <r>
      <rPr>
        <b/>
        <sz val="12"/>
        <color theme="10"/>
        <rFont val="Calibri"/>
        <family val="2"/>
        <charset val="204"/>
        <scheme val="minor"/>
      </rPr>
      <t>20% белка</t>
    </r>
    <r>
      <rPr>
        <sz val="11"/>
        <color theme="10"/>
        <rFont val="Calibri"/>
        <family val="2"/>
        <charset val="204"/>
        <scheme val="minor"/>
      </rPr>
      <t>)</t>
    </r>
  </si>
  <si>
    <r>
      <rPr>
        <b/>
        <u/>
        <sz val="20"/>
        <color theme="10"/>
        <rFont val="Calibri"/>
        <family val="2"/>
        <charset val="204"/>
        <scheme val="minor"/>
      </rPr>
      <t>Cheat Meal</t>
    </r>
    <r>
      <rPr>
        <u/>
        <sz val="11"/>
        <color theme="10"/>
        <rFont val="Calibri"/>
        <family val="2"/>
        <charset val="204"/>
        <scheme val="minor"/>
      </rPr>
      <t xml:space="preserve">
(протеиновый батончик - </t>
    </r>
    <r>
      <rPr>
        <b/>
        <u/>
        <sz val="12"/>
        <color theme="10"/>
        <rFont val="Calibri"/>
        <family val="2"/>
        <charset val="204"/>
        <scheme val="minor"/>
      </rPr>
      <t>40% белка</t>
    </r>
    <r>
      <rPr>
        <u/>
        <sz val="11"/>
        <color theme="10"/>
        <rFont val="Calibri"/>
        <family val="2"/>
        <charset val="204"/>
        <scheme val="minor"/>
      </rPr>
      <t>)</t>
    </r>
  </si>
  <si>
    <r>
      <t>FAST WHEY -</t>
    </r>
    <r>
      <rPr>
        <sz val="11"/>
        <color theme="10"/>
        <rFont val="Calibri"/>
        <family val="2"/>
        <charset val="204"/>
        <scheme val="minor"/>
      </rPr>
      <t xml:space="preserve"> (сывороточный протеин)</t>
    </r>
  </si>
  <si>
    <t>т4</t>
  </si>
  <si>
    <t>VITAMIN C</t>
  </si>
  <si>
    <t>60 таблеток</t>
  </si>
  <si>
    <r>
      <t xml:space="preserve">VITAMIN </t>
    </r>
    <r>
      <rPr>
        <b/>
        <u/>
        <sz val="26"/>
        <color theme="10"/>
        <rFont val="Calibri"/>
        <family val="2"/>
        <charset val="204"/>
        <scheme val="minor"/>
      </rPr>
      <t>C</t>
    </r>
  </si>
  <si>
    <t>Малина</t>
  </si>
  <si>
    <t>Киви</t>
  </si>
  <si>
    <t>Компания:</t>
  </si>
  <si>
    <t>ИНН:</t>
  </si>
  <si>
    <t>Цена указана
за 1 шт.
Минимальный заказ - 36 шт.
(в ассортименте)</t>
  </si>
  <si>
    <t>а193</t>
  </si>
  <si>
    <t>р193</t>
  </si>
  <si>
    <t>а1913</t>
  </si>
  <si>
    <t>р1913</t>
  </si>
  <si>
    <t>а198</t>
  </si>
  <si>
    <t>а197</t>
  </si>
  <si>
    <t>р197</t>
  </si>
  <si>
    <r>
      <rPr>
        <b/>
        <u/>
        <sz val="20"/>
        <color theme="10"/>
        <rFont val="Calibri"/>
        <family val="2"/>
        <charset val="204"/>
        <scheme val="minor"/>
      </rPr>
      <t>BCAA RECOVERY</t>
    </r>
    <r>
      <rPr>
        <u/>
        <sz val="11"/>
        <color theme="10"/>
        <rFont val="Calibri"/>
        <family val="2"/>
        <charset val="204"/>
        <scheme val="minor"/>
      </rPr>
      <t xml:space="preserve">
(безуглеводный восстановительный комплекс)</t>
    </r>
  </si>
  <si>
    <r>
      <rPr>
        <b/>
        <u/>
        <sz val="20"/>
        <color theme="10"/>
        <rFont val="Calibri"/>
        <family val="2"/>
        <charset val="204"/>
        <scheme val="minor"/>
      </rPr>
      <t>FORMASS
GAINER</t>
    </r>
    <r>
      <rPr>
        <sz val="11"/>
        <color theme="10"/>
        <rFont val="Calibri"/>
        <family val="2"/>
        <charset val="204"/>
        <scheme val="minor"/>
      </rPr>
      <t xml:space="preserve">
(гейнер с быстрыми углеводами)
</t>
    </r>
    <r>
      <rPr>
        <b/>
        <sz val="12"/>
        <color theme="10"/>
        <rFont val="Calibri"/>
        <family val="2"/>
        <charset val="204"/>
        <scheme val="minor"/>
      </rPr>
      <t>20% - белка</t>
    </r>
  </si>
  <si>
    <r>
      <rPr>
        <b/>
        <u/>
        <sz val="20"/>
        <color theme="10"/>
        <rFont val="Calibri"/>
        <family val="2"/>
        <charset val="204"/>
        <scheme val="minor"/>
      </rPr>
      <t>WCS COMPLEX</t>
    </r>
    <r>
      <rPr>
        <sz val="11"/>
        <color theme="10"/>
        <rFont val="Calibri"/>
        <family val="2"/>
        <charset val="204"/>
        <scheme val="minor"/>
      </rPr>
      <t xml:space="preserve">
(мультикомпонентный протеин)
</t>
    </r>
    <r>
      <rPr>
        <b/>
        <sz val="12"/>
        <color theme="10"/>
        <rFont val="Calibri"/>
        <family val="2"/>
        <charset val="204"/>
        <scheme val="minor"/>
      </rPr>
      <t>68% - белка</t>
    </r>
  </si>
  <si>
    <r>
      <rPr>
        <b/>
        <u/>
        <sz val="20"/>
        <color theme="10"/>
        <rFont val="Calibri"/>
        <family val="2"/>
        <charset val="204"/>
        <scheme val="minor"/>
      </rPr>
      <t>BCAA 8000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(безуглеводные аминокислоты 2:1:1)</t>
    </r>
  </si>
  <si>
    <r>
      <rPr>
        <b/>
        <u/>
        <sz val="20"/>
        <color theme="10"/>
        <rFont val="Calibri"/>
        <family val="2"/>
        <charset val="204"/>
        <scheme val="minor"/>
      </rPr>
      <t>CREATINE PLUS</t>
    </r>
    <r>
      <rPr>
        <sz val="11"/>
        <color theme="10"/>
        <rFont val="Calibri"/>
        <family val="2"/>
        <charset val="204"/>
        <scheme val="minor"/>
      </rPr>
      <t xml:space="preserve">
(креатин с транспортной системой)</t>
    </r>
  </si>
  <si>
    <t>0,5 л.</t>
  </si>
  <si>
    <t>Шейкер</t>
  </si>
  <si>
    <r>
      <rPr>
        <b/>
        <u/>
        <sz val="20"/>
        <color theme="10"/>
        <rFont val="Calibri"/>
        <family val="2"/>
        <charset val="204"/>
        <scheme val="minor"/>
      </rPr>
      <t>HEALTH SHOT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(комплексные витамины с мощнейшем составом)</t>
    </r>
  </si>
  <si>
    <t>Лимон Фреш</t>
  </si>
  <si>
    <t>180 капсул</t>
  </si>
  <si>
    <r>
      <rPr>
        <b/>
        <u/>
        <sz val="20"/>
        <color theme="10"/>
        <rFont val="Calibri"/>
        <family val="2"/>
        <charset val="204"/>
        <scheme val="minor"/>
      </rPr>
      <t>JOINT SUPP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(хондропротекторы с новой эффективной формулой)</t>
    </r>
  </si>
  <si>
    <t>Дыня</t>
  </si>
  <si>
    <r>
      <rPr>
        <b/>
        <u/>
        <sz val="20"/>
        <color theme="10"/>
        <rFont val="Calibri"/>
        <family val="2"/>
        <charset val="204"/>
        <scheme val="minor"/>
      </rPr>
      <t>RE-BORN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(уникальный по составу пост-тренировочный комплекс)</t>
    </r>
  </si>
  <si>
    <t>Holy Berry</t>
  </si>
  <si>
    <t>Экстази</t>
  </si>
  <si>
    <r>
      <rPr>
        <b/>
        <u/>
        <sz val="20"/>
        <color theme="10"/>
        <rFont val="Calibri"/>
        <family val="2"/>
        <charset val="204"/>
        <scheme val="minor"/>
      </rPr>
      <t>RAD-X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 xml:space="preserve">(безуглеводный предтренировочный комплекс с </t>
    </r>
    <r>
      <rPr>
        <b/>
        <sz val="11"/>
        <color theme="10"/>
        <rFont val="Calibri"/>
        <family val="2"/>
        <charset val="204"/>
        <scheme val="minor"/>
      </rPr>
      <t>ГЕРАНЬЮ</t>
    </r>
    <r>
      <rPr>
        <sz val="11"/>
        <color theme="10"/>
        <rFont val="Calibri"/>
        <family val="2"/>
        <charset val="204"/>
        <scheme val="minor"/>
      </rPr>
      <t>)</t>
    </r>
  </si>
  <si>
    <r>
      <rPr>
        <b/>
        <u/>
        <sz val="20"/>
        <color theme="10"/>
        <rFont val="Calibri"/>
        <family val="2"/>
        <charset val="204"/>
        <scheme val="minor"/>
      </rPr>
      <t>POWER IMPULSE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(тонизирующий напиток на основе кофеина, таурина, витаминов и антиоксидантов)</t>
    </r>
  </si>
  <si>
    <r>
      <rPr>
        <b/>
        <u/>
        <sz val="20"/>
        <color theme="10"/>
        <rFont val="Calibri"/>
        <family val="2"/>
        <charset val="204"/>
        <scheme val="minor"/>
      </rPr>
      <t>POWER PUMP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(Аргинин + Цитрулин)</t>
    </r>
  </si>
  <si>
    <t>Натуральный</t>
  </si>
  <si>
    <r>
      <rPr>
        <b/>
        <u/>
        <sz val="20"/>
        <color theme="10"/>
        <rFont val="Calibri"/>
        <family val="2"/>
        <charset val="204"/>
        <scheme val="minor"/>
      </rPr>
      <t>GLUTAMINE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6"/>
        <color theme="10"/>
        <rFont val="Calibri"/>
        <family val="2"/>
        <charset val="204"/>
        <scheme val="minor"/>
      </rPr>
      <t>Anticatabolic</t>
    </r>
  </si>
  <si>
    <r>
      <rPr>
        <b/>
        <u/>
        <sz val="20"/>
        <color theme="10"/>
        <rFont val="Calibri"/>
        <family val="2"/>
        <charset val="204"/>
        <scheme val="minor"/>
      </rPr>
      <t>CON.CRET</t>
    </r>
    <r>
      <rPr>
        <u/>
        <sz val="11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(креатин гидрохлорид)</t>
    </r>
  </si>
  <si>
    <r>
      <rPr>
        <b/>
        <sz val="20"/>
        <color theme="10"/>
        <rFont val="Calibri"/>
        <family val="2"/>
        <charset val="204"/>
        <scheme val="minor"/>
      </rPr>
      <t>CREATINE</t>
    </r>
    <r>
      <rPr>
        <b/>
        <sz val="18"/>
        <color theme="10"/>
        <rFont val="Calibri"/>
        <family val="2"/>
        <charset val="204"/>
        <scheme val="minor"/>
      </rPr>
      <t xml:space="preserve">
</t>
    </r>
    <r>
      <rPr>
        <b/>
        <u/>
        <sz val="16"/>
        <color theme="10"/>
        <rFont val="Calibri"/>
        <family val="2"/>
        <charset val="204"/>
        <scheme val="minor"/>
      </rPr>
      <t>MONOHYDRATE</t>
    </r>
    <r>
      <rPr>
        <sz val="11"/>
        <color theme="10"/>
        <rFont val="Calibri"/>
        <family val="2"/>
        <charset val="204"/>
        <scheme val="minor"/>
      </rPr>
      <t xml:space="preserve">
(ultra - micronized powder)</t>
    </r>
  </si>
  <si>
    <t>Манго</t>
  </si>
  <si>
    <t>Грейпфрут</t>
  </si>
  <si>
    <t>Тархун</t>
  </si>
  <si>
    <t>Клюква</t>
  </si>
  <si>
    <r>
      <rPr>
        <b/>
        <u/>
        <sz val="20"/>
        <color theme="10"/>
        <rFont val="Calibri"/>
        <family val="2"/>
        <charset val="204"/>
        <scheme val="minor"/>
      </rPr>
      <t>BCAA 8000</t>
    </r>
    <r>
      <rPr>
        <b/>
        <sz val="20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(безуглеводные аминокислоты 2:1:1)</t>
    </r>
  </si>
  <si>
    <t>Апельсиновое фондю</t>
  </si>
  <si>
    <t>Праздничный торт</t>
  </si>
  <si>
    <t>Пина-Колада</t>
  </si>
  <si>
    <t>Черничный Маффин</t>
  </si>
  <si>
    <t>Шоколад</t>
  </si>
  <si>
    <r>
      <rPr>
        <b/>
        <sz val="16"/>
        <color theme="10"/>
        <rFont val="Calibri"/>
        <family val="2"/>
        <charset val="204"/>
        <scheme val="minor"/>
      </rPr>
      <t>100% WHEY</t>
    </r>
    <r>
      <rPr>
        <b/>
        <sz val="11"/>
        <color theme="10"/>
        <rFont val="Calibri"/>
        <family val="2"/>
        <charset val="204"/>
        <scheme val="minor"/>
      </rPr>
      <t xml:space="preserve">
</t>
    </r>
    <r>
      <rPr>
        <b/>
        <u/>
        <sz val="20"/>
        <color theme="10"/>
        <rFont val="Calibri"/>
        <family val="2"/>
        <charset val="204"/>
        <scheme val="minor"/>
      </rPr>
      <t>ISOLATE</t>
    </r>
    <r>
      <rPr>
        <sz val="11"/>
        <color theme="10"/>
        <rFont val="Calibri"/>
        <family val="2"/>
        <charset val="204"/>
        <scheme val="minor"/>
      </rPr>
      <t xml:space="preserve">
(изолят сывороточного белка)
</t>
    </r>
    <r>
      <rPr>
        <b/>
        <sz val="12"/>
        <color theme="10"/>
        <rFont val="Calibri"/>
        <family val="2"/>
        <charset val="204"/>
        <scheme val="minor"/>
      </rPr>
      <t>88% - белка</t>
    </r>
  </si>
  <si>
    <r>
      <rPr>
        <b/>
        <u/>
        <sz val="20"/>
        <color theme="10"/>
        <rFont val="Calibri"/>
        <family val="2"/>
        <charset val="204"/>
        <scheme val="minor"/>
      </rPr>
      <t>VEGAN PROTEIN</t>
    </r>
    <r>
      <rPr>
        <b/>
        <sz val="16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(---------)</t>
    </r>
    <r>
      <rPr>
        <b/>
        <sz val="16"/>
        <color theme="10"/>
        <rFont val="Calibri"/>
        <family val="2"/>
        <charset val="204"/>
        <scheme val="minor"/>
      </rPr>
      <t xml:space="preserve">
</t>
    </r>
    <r>
      <rPr>
        <b/>
        <sz val="12"/>
        <color theme="10"/>
        <rFont val="Calibri"/>
        <family val="2"/>
        <charset val="204"/>
        <scheme val="minor"/>
      </rPr>
      <t>81% - белка</t>
    </r>
  </si>
  <si>
    <r>
      <rPr>
        <b/>
        <u/>
        <sz val="20"/>
        <color theme="10"/>
        <rFont val="Calibri"/>
        <family val="2"/>
        <charset val="204"/>
        <scheme val="minor"/>
      </rPr>
      <t>FIVE COMPLEX</t>
    </r>
    <r>
      <rPr>
        <b/>
        <sz val="16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(изолят сывороточного белка)</t>
    </r>
    <r>
      <rPr>
        <b/>
        <sz val="16"/>
        <color theme="10"/>
        <rFont val="Calibri"/>
        <family val="2"/>
        <charset val="204"/>
        <scheme val="minor"/>
      </rPr>
      <t xml:space="preserve">
</t>
    </r>
    <r>
      <rPr>
        <b/>
        <sz val="12"/>
        <color theme="10"/>
        <rFont val="Calibri"/>
        <family val="2"/>
        <charset val="204"/>
        <scheme val="minor"/>
      </rPr>
      <t>77% - белка</t>
    </r>
  </si>
  <si>
    <r>
      <t xml:space="preserve">PROMASS
</t>
    </r>
    <r>
      <rPr>
        <b/>
        <u/>
        <sz val="20"/>
        <color theme="10"/>
        <rFont val="Calibri"/>
        <family val="2"/>
        <charset val="204"/>
        <scheme val="minor"/>
      </rPr>
      <t>GAINER</t>
    </r>
    <r>
      <rPr>
        <b/>
        <sz val="16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 xml:space="preserve">(гейнер с медленными углеводами)
</t>
    </r>
    <r>
      <rPr>
        <b/>
        <sz val="12"/>
        <color theme="10"/>
        <rFont val="Calibri"/>
        <family val="2"/>
        <charset val="204"/>
        <scheme val="minor"/>
      </rPr>
      <t>30% - белка</t>
    </r>
  </si>
  <si>
    <t>Вместимость
1 коробки</t>
  </si>
  <si>
    <t>BLACK LINE</t>
  </si>
  <si>
    <t>Оптовый прайс:</t>
  </si>
  <si>
    <t>Приложение №3</t>
  </si>
  <si>
    <t>PRO MASS GAINER</t>
  </si>
  <si>
    <t>1501х</t>
  </si>
  <si>
    <t>1502х</t>
  </si>
  <si>
    <t>1503х</t>
  </si>
  <si>
    <t>1504х</t>
  </si>
  <si>
    <t>1504ХХ</t>
  </si>
  <si>
    <t>1505х</t>
  </si>
  <si>
    <t>1506х</t>
  </si>
  <si>
    <t>VEGAN PROTEIN</t>
  </si>
  <si>
    <t>071х</t>
  </si>
  <si>
    <t>072х</t>
  </si>
  <si>
    <t>100% WHEY ISOLATE</t>
  </si>
  <si>
    <t>081х</t>
  </si>
  <si>
    <t>082х</t>
  </si>
  <si>
    <t>083х</t>
  </si>
  <si>
    <t>084х</t>
  </si>
  <si>
    <t>084ХХ</t>
  </si>
  <si>
    <t>085х</t>
  </si>
  <si>
    <t>086х</t>
  </si>
  <si>
    <t>FIVE COMPLEX</t>
  </si>
  <si>
    <t>091х</t>
  </si>
  <si>
    <t>092х</t>
  </si>
  <si>
    <t>093х</t>
  </si>
  <si>
    <t>094х</t>
  </si>
  <si>
    <t>095х</t>
  </si>
  <si>
    <t>096х</t>
  </si>
  <si>
    <t>BCAA</t>
  </si>
  <si>
    <t>м101х</t>
  </si>
  <si>
    <t>103х</t>
  </si>
  <si>
    <t>105х</t>
  </si>
  <si>
    <t>108х</t>
  </si>
  <si>
    <t>111х</t>
  </si>
  <si>
    <t>115х</t>
  </si>
  <si>
    <t>119х</t>
  </si>
  <si>
    <t>CREATINE</t>
  </si>
  <si>
    <t>м201х</t>
  </si>
  <si>
    <t>COLLAGEN COMPLEX</t>
  </si>
  <si>
    <t>1102х</t>
  </si>
  <si>
    <t>1111х</t>
  </si>
  <si>
    <t>GROWTH FACTOR</t>
  </si>
  <si>
    <t>р2911х</t>
  </si>
  <si>
    <t>р292х</t>
  </si>
  <si>
    <t>Re-BORN</t>
  </si>
  <si>
    <t>а303х</t>
  </si>
  <si>
    <t>а309х</t>
  </si>
  <si>
    <t>р306х</t>
  </si>
  <si>
    <t>р309х</t>
  </si>
  <si>
    <t>м401х</t>
  </si>
  <si>
    <t>AMINO-X</t>
  </si>
  <si>
    <t>а506х</t>
  </si>
  <si>
    <t>а516х</t>
  </si>
  <si>
    <t>POWER IMPULSE</t>
  </si>
  <si>
    <t>р607х</t>
  </si>
  <si>
    <t>р608х</t>
  </si>
  <si>
    <t>р609х</t>
  </si>
  <si>
    <t>RAD-X</t>
  </si>
  <si>
    <t>912х</t>
  </si>
  <si>
    <t>914х</t>
  </si>
  <si>
    <t>TRIBULUS</t>
  </si>
  <si>
    <t>к9х</t>
  </si>
  <si>
    <t>JOINT SUPP</t>
  </si>
  <si>
    <t>к10х</t>
  </si>
  <si>
    <t>CON.CRET</t>
  </si>
  <si>
    <t>к6х</t>
  </si>
  <si>
    <t>HEALTH SHOT</t>
  </si>
  <si>
    <t>к7х</t>
  </si>
  <si>
    <t>POWER PUMP</t>
  </si>
  <si>
    <t>к4х</t>
  </si>
  <si>
    <t>9000х</t>
  </si>
  <si>
    <t>9000р</t>
  </si>
  <si>
    <t>Джемы</t>
  </si>
  <si>
    <r>
      <t xml:space="preserve">BCAA
</t>
    </r>
    <r>
      <rPr>
        <sz val="11"/>
        <color theme="10"/>
        <rFont val="Calibri"/>
        <family val="2"/>
        <charset val="204"/>
        <scheme val="minor"/>
      </rPr>
      <t>(комплекс аминокислот 2:1:1)</t>
    </r>
  </si>
  <si>
    <t>Персик</t>
  </si>
  <si>
    <t>Кокосовое печенье</t>
  </si>
  <si>
    <t>Ванильное мороженое</t>
  </si>
  <si>
    <t>Жевательная резинка</t>
  </si>
  <si>
    <t>PINK - FIVE COMPLEX</t>
  </si>
  <si>
    <t>991р</t>
  </si>
  <si>
    <t>992р</t>
  </si>
  <si>
    <t>993р</t>
  </si>
  <si>
    <t>994р</t>
  </si>
  <si>
    <t>995р</t>
  </si>
  <si>
    <t>996р</t>
  </si>
  <si>
    <r>
      <rPr>
        <b/>
        <u/>
        <sz val="20"/>
        <color theme="10"/>
        <rFont val="Calibri"/>
        <family val="2"/>
        <charset val="204"/>
        <scheme val="minor"/>
      </rPr>
      <t>ISO WHEY 100%</t>
    </r>
    <r>
      <rPr>
        <b/>
        <sz val="16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(изолят сывороточного белка)</t>
    </r>
    <r>
      <rPr>
        <b/>
        <sz val="16"/>
        <color theme="10"/>
        <rFont val="Calibri"/>
        <family val="2"/>
        <charset val="204"/>
        <scheme val="minor"/>
      </rPr>
      <t xml:space="preserve">
</t>
    </r>
    <r>
      <rPr>
        <b/>
        <sz val="12"/>
        <color theme="10"/>
        <rFont val="Calibri"/>
        <family val="2"/>
        <charset val="204"/>
        <scheme val="minor"/>
      </rPr>
      <t>88% - белка</t>
    </r>
  </si>
  <si>
    <r>
      <rPr>
        <b/>
        <u/>
        <sz val="20"/>
        <color theme="10"/>
        <rFont val="Calibri"/>
        <family val="2"/>
        <charset val="204"/>
        <scheme val="minor"/>
      </rPr>
      <t>ISO WHEY 100%</t>
    </r>
    <r>
      <rPr>
        <sz val="11"/>
        <color theme="10"/>
        <rFont val="Calibri"/>
        <family val="2"/>
        <charset val="204"/>
        <scheme val="minor"/>
      </rPr>
      <t xml:space="preserve">
(изолят сывороточного белка)
</t>
    </r>
    <r>
      <rPr>
        <b/>
        <sz val="12"/>
        <color theme="10"/>
        <rFont val="Calibri"/>
        <family val="2"/>
        <charset val="204"/>
        <scheme val="minor"/>
      </rPr>
      <t>88% - белка</t>
    </r>
  </si>
  <si>
    <t>ISO WHEY 100%</t>
  </si>
  <si>
    <t>н981р</t>
  </si>
  <si>
    <t>н982р</t>
  </si>
  <si>
    <t>н983р</t>
  </si>
  <si>
    <t>н984р</t>
  </si>
  <si>
    <t>н985р</t>
  </si>
  <si>
    <t>н986р</t>
  </si>
  <si>
    <t>981р</t>
  </si>
  <si>
    <t>982р</t>
  </si>
  <si>
    <t>983р</t>
  </si>
  <si>
    <t>984р</t>
  </si>
  <si>
    <t>985р</t>
  </si>
  <si>
    <t>986р</t>
  </si>
  <si>
    <t>Фруктовый пунш</t>
  </si>
  <si>
    <t>BLACK BCAA 8000</t>
  </si>
  <si>
    <t>PINK BCAA 8000</t>
  </si>
  <si>
    <t>104р</t>
  </si>
  <si>
    <t>109р</t>
  </si>
  <si>
    <t>116р</t>
  </si>
  <si>
    <t>117р</t>
  </si>
  <si>
    <t>118р</t>
  </si>
  <si>
    <t>PINK POWER</t>
  </si>
  <si>
    <t>Приложение №4</t>
  </si>
  <si>
    <t>PINK COLLAGEN+</t>
  </si>
  <si>
    <t>1104р</t>
  </si>
  <si>
    <t>1116р</t>
  </si>
  <si>
    <t>60 капсул</t>
  </si>
  <si>
    <t>VITAWOMEN</t>
  </si>
  <si>
    <t>т5р</t>
  </si>
  <si>
    <t>Q10</t>
  </si>
  <si>
    <t>к11р</t>
  </si>
  <si>
    <t>CLA</t>
  </si>
  <si>
    <t>к12р</t>
  </si>
  <si>
    <t>ОПЛАТА:</t>
  </si>
  <si>
    <t>Коробок:</t>
  </si>
  <si>
    <t>*Минимальная сумма заказа по данной линейке от 20 000 руб.</t>
  </si>
  <si>
    <t xml:space="preserve"> </t>
  </si>
  <si>
    <r>
      <rPr>
        <b/>
        <u/>
        <sz val="20"/>
        <color theme="8" tint="-0.249977111117893"/>
        <rFont val="Calibri"/>
        <family val="2"/>
        <charset val="204"/>
        <scheme val="minor"/>
      </rPr>
      <t>CLA</t>
    </r>
    <r>
      <rPr>
        <b/>
        <sz val="20"/>
        <color theme="8" tint="-0.249977111117893"/>
        <rFont val="Calibri"/>
        <family val="2"/>
        <charset val="204"/>
        <scheme val="minor"/>
      </rPr>
      <t xml:space="preserve">
</t>
    </r>
    <r>
      <rPr>
        <sz val="11"/>
        <color theme="8" tint="-0.249977111117893"/>
        <rFont val="Calibri"/>
        <family val="2"/>
        <charset val="204"/>
        <scheme val="minor"/>
      </rPr>
      <t>(Конъюгированная линолевая кислота)
(Натуральная жирная кислота Омега 6)</t>
    </r>
  </si>
  <si>
    <t>COENZYME Q10</t>
  </si>
  <si>
    <r>
      <rPr>
        <b/>
        <u/>
        <sz val="20"/>
        <color theme="4" tint="-0.499984740745262"/>
        <rFont val="Calibri"/>
        <family val="2"/>
        <charset val="204"/>
        <scheme val="minor"/>
      </rPr>
      <t>VITAWOMEN</t>
    </r>
    <r>
      <rPr>
        <b/>
        <sz val="20"/>
        <color theme="4" tint="-0.499984740745262"/>
        <rFont val="Calibri"/>
        <family val="2"/>
        <charset val="204"/>
        <scheme val="minor"/>
      </rPr>
      <t xml:space="preserve">
</t>
    </r>
    <r>
      <rPr>
        <sz val="11"/>
        <color theme="4" tint="-0.499984740745262"/>
        <rFont val="Calibri"/>
        <family val="2"/>
        <charset val="204"/>
        <scheme val="minor"/>
      </rPr>
      <t>(+ гиалуроновая кислота и экстракт зеленого чая)</t>
    </r>
  </si>
  <si>
    <r>
      <rPr>
        <b/>
        <u/>
        <sz val="20"/>
        <color theme="10"/>
        <rFont val="Calibri"/>
        <family val="2"/>
        <charset val="204"/>
        <scheme val="minor"/>
      </rPr>
      <t>COLLAGEN+</t>
    </r>
    <r>
      <rPr>
        <sz val="11"/>
        <color theme="10"/>
        <rFont val="Calibri"/>
        <family val="2"/>
        <charset val="204"/>
        <scheme val="minor"/>
      </rPr>
      <t xml:space="preserve">
(витамины и гиалуроновая кислота)</t>
    </r>
  </si>
  <si>
    <t>Объем НЕТТО:</t>
  </si>
  <si>
    <t>Объем БРУТТО:</t>
  </si>
  <si>
    <t>Вес БРУТТО:</t>
  </si>
  <si>
    <t>Вес НЕТТО:</t>
  </si>
  <si>
    <t>НАПИТКИ</t>
  </si>
  <si>
    <t>Крем Сода</t>
  </si>
  <si>
    <t>Цена указана за 1 бутылку.
Отгрузка кейсом (20 шт в коробке)</t>
  </si>
  <si>
    <t>GUARANA</t>
  </si>
  <si>
    <t>Розовый грейпфрут</t>
  </si>
  <si>
    <t>ISOTONIC</t>
  </si>
  <si>
    <t>Клубника</t>
  </si>
  <si>
    <t>Напитки</t>
  </si>
  <si>
    <t>L-CARNITINE + Vitamine C</t>
  </si>
  <si>
    <t>BCAA+</t>
  </si>
  <si>
    <t>ДЖЕМЫ</t>
  </si>
  <si>
    <t>Шейкер 3 в 1</t>
  </si>
  <si>
    <t>0,6 л.</t>
  </si>
  <si>
    <t>СКАЧАТЬ ВСЕ МАТЕРИАЛЫ ПО ПРОДУКТАМ И СЕРТИФИКАТЫ</t>
  </si>
  <si>
    <t>ПЕРЕЙТИ</t>
  </si>
  <si>
    <r>
      <rPr>
        <b/>
        <u/>
        <sz val="20"/>
        <color theme="10"/>
        <rFont val="Calibri"/>
        <family val="2"/>
        <charset val="204"/>
        <scheme val="minor"/>
      </rPr>
      <t>AMINO-X</t>
    </r>
    <r>
      <rPr>
        <b/>
        <sz val="20"/>
        <color theme="10"/>
        <rFont val="Calibri"/>
        <family val="2"/>
        <charset val="204"/>
        <scheme val="minor"/>
      </rPr>
      <t xml:space="preserve">
</t>
    </r>
    <r>
      <rPr>
        <sz val="11"/>
        <color theme="10"/>
        <rFont val="Calibri"/>
        <family val="2"/>
        <charset val="204"/>
        <scheme val="minor"/>
      </rPr>
      <t>(BCAA + Цитрулин + Таурин + Бета-Аланин)</t>
    </r>
  </si>
  <si>
    <r>
      <rPr>
        <b/>
        <u/>
        <sz val="20"/>
        <color theme="10"/>
        <rFont val="Calibri"/>
        <family val="2"/>
        <charset val="204"/>
        <scheme val="minor"/>
      </rPr>
      <t>GROWTH FACTOR</t>
    </r>
    <r>
      <rPr>
        <sz val="11"/>
        <color theme="10"/>
        <rFont val="Calibri"/>
        <family val="2"/>
        <charset val="204"/>
        <scheme val="minor"/>
      </rPr>
      <t xml:space="preserve">
(Креатин + Глютамин + Аргинин + Таурин)</t>
    </r>
  </si>
  <si>
    <t>ОДЕЖДА</t>
  </si>
  <si>
    <t>Размер</t>
  </si>
  <si>
    <t>L</t>
  </si>
  <si>
    <t>M</t>
  </si>
  <si>
    <t>XL</t>
  </si>
  <si>
    <r>
      <t xml:space="preserve">Майка SP
</t>
    </r>
    <r>
      <rPr>
        <sz val="14"/>
        <color theme="10"/>
        <rFont val="Calibri"/>
        <family val="2"/>
        <charset val="204"/>
        <scheme val="minor"/>
      </rPr>
      <t>Белая мужская</t>
    </r>
  </si>
  <si>
    <t>S</t>
  </si>
  <si>
    <r>
      <rPr>
        <b/>
        <u/>
        <sz val="20"/>
        <color theme="10"/>
        <rFont val="Calibri"/>
        <family val="2"/>
        <charset val="204"/>
        <scheme val="minor"/>
      </rPr>
      <t>Майка SP</t>
    </r>
    <r>
      <rPr>
        <b/>
        <sz val="16"/>
        <color theme="10"/>
        <rFont val="Calibri"/>
        <family val="2"/>
        <charset val="204"/>
        <scheme val="minor"/>
      </rPr>
      <t xml:space="preserve">
</t>
    </r>
    <r>
      <rPr>
        <sz val="14"/>
        <color theme="10"/>
        <rFont val="Calibri"/>
        <family val="2"/>
        <charset val="204"/>
        <scheme val="minor"/>
      </rPr>
      <t>Черная женская</t>
    </r>
  </si>
  <si>
    <r>
      <t xml:space="preserve">Майка SP </t>
    </r>
    <r>
      <rPr>
        <sz val="16"/>
        <color theme="10"/>
        <rFont val="Calibri"/>
        <family val="2"/>
        <charset val="204"/>
        <scheme val="minor"/>
      </rPr>
      <t>"Под протеином"</t>
    </r>
    <r>
      <rPr>
        <b/>
        <u/>
        <sz val="20"/>
        <color theme="10"/>
        <rFont val="Calibri"/>
        <family val="2"/>
        <charset val="204"/>
        <scheme val="minor"/>
      </rPr>
      <t xml:space="preserve">
</t>
    </r>
    <r>
      <rPr>
        <sz val="14"/>
        <color theme="10"/>
        <rFont val="Calibri"/>
        <family val="2"/>
        <charset val="204"/>
        <scheme val="minor"/>
      </rPr>
      <t>Черная мужская</t>
    </r>
  </si>
  <si>
    <t>XXL</t>
  </si>
  <si>
    <r>
      <rPr>
        <b/>
        <u/>
        <sz val="20"/>
        <color theme="10"/>
        <rFont val="Calibri"/>
        <family val="2"/>
        <charset val="204"/>
        <scheme val="minor"/>
      </rPr>
      <t>Майка SP</t>
    </r>
    <r>
      <rPr>
        <b/>
        <sz val="20"/>
        <color theme="10"/>
        <rFont val="Calibri"/>
        <family val="2"/>
        <charset val="204"/>
        <scheme val="minor"/>
      </rPr>
      <t xml:space="preserve"> </t>
    </r>
    <r>
      <rPr>
        <sz val="16"/>
        <color theme="10"/>
        <rFont val="Calibri"/>
        <family val="2"/>
        <charset val="204"/>
        <scheme val="minor"/>
      </rPr>
      <t>"С капюшоном"</t>
    </r>
    <r>
      <rPr>
        <b/>
        <sz val="20"/>
        <color theme="10"/>
        <rFont val="Calibri"/>
        <family val="2"/>
        <charset val="204"/>
        <scheme val="minor"/>
      </rPr>
      <t xml:space="preserve">
</t>
    </r>
    <r>
      <rPr>
        <sz val="16"/>
        <color theme="10"/>
        <rFont val="Calibri"/>
        <family val="2"/>
        <charset val="204"/>
        <scheme val="minor"/>
      </rPr>
      <t>Черная мужская</t>
    </r>
  </si>
  <si>
    <r>
      <t xml:space="preserve">Размахайка SP </t>
    </r>
    <r>
      <rPr>
        <sz val="16"/>
        <color theme="10"/>
        <rFont val="Calibri"/>
        <family val="2"/>
        <charset val="204"/>
        <scheme val="minor"/>
      </rPr>
      <t>"Girl"</t>
    </r>
    <r>
      <rPr>
        <b/>
        <u/>
        <sz val="20"/>
        <color theme="10"/>
        <rFont val="Calibri"/>
        <family val="2"/>
        <charset val="204"/>
        <scheme val="minor"/>
      </rPr>
      <t xml:space="preserve">
</t>
    </r>
    <r>
      <rPr>
        <sz val="16"/>
        <color theme="10"/>
        <rFont val="Calibri"/>
        <family val="2"/>
        <charset val="204"/>
        <scheme val="minor"/>
      </rPr>
      <t>Черная женская</t>
    </r>
  </si>
  <si>
    <r>
      <t xml:space="preserve">Рашгард SP
</t>
    </r>
    <r>
      <rPr>
        <sz val="16"/>
        <color theme="10"/>
        <rFont val="Calibri"/>
        <family val="2"/>
        <charset val="204"/>
        <scheme val="minor"/>
      </rPr>
      <t>с длинным рукавом</t>
    </r>
    <r>
      <rPr>
        <b/>
        <u/>
        <sz val="20"/>
        <color theme="10"/>
        <rFont val="Calibri"/>
        <family val="2"/>
        <charset val="204"/>
        <scheme val="minor"/>
      </rPr>
      <t xml:space="preserve">
</t>
    </r>
    <r>
      <rPr>
        <sz val="16"/>
        <color theme="10"/>
        <rFont val="Calibri"/>
        <family val="2"/>
        <charset val="204"/>
        <scheme val="minor"/>
      </rPr>
      <t>Желтая мужская</t>
    </r>
  </si>
  <si>
    <t>Футболка SP</t>
  </si>
  <si>
    <r>
      <rPr>
        <b/>
        <u/>
        <sz val="20"/>
        <color theme="10"/>
        <rFont val="Calibri"/>
        <family val="2"/>
        <charset val="204"/>
        <scheme val="minor"/>
      </rPr>
      <t>Майка SP Man</t>
    </r>
    <r>
      <rPr>
        <b/>
        <sz val="16"/>
        <color theme="10"/>
        <rFont val="Calibri"/>
        <family val="2"/>
        <charset val="204"/>
        <scheme val="minor"/>
      </rPr>
      <t xml:space="preserve">
</t>
    </r>
    <r>
      <rPr>
        <sz val="14"/>
        <color theme="10"/>
        <rFont val="Calibri"/>
        <family val="2"/>
        <charset val="204"/>
        <scheme val="minor"/>
      </rPr>
      <t>Черная мужская</t>
    </r>
  </si>
  <si>
    <r>
      <t xml:space="preserve">Майка SP </t>
    </r>
    <r>
      <rPr>
        <sz val="16"/>
        <color theme="10"/>
        <rFont val="Calibri"/>
        <family val="2"/>
        <charset val="204"/>
        <scheme val="minor"/>
      </rPr>
      <t>TEAM</t>
    </r>
    <r>
      <rPr>
        <b/>
        <u/>
        <sz val="20"/>
        <color theme="10"/>
        <rFont val="Calibri"/>
        <family val="2"/>
        <charset val="204"/>
        <scheme val="minor"/>
      </rPr>
      <t xml:space="preserve">
</t>
    </r>
    <r>
      <rPr>
        <sz val="14"/>
        <color theme="10"/>
        <rFont val="Calibri"/>
        <family val="2"/>
        <charset val="204"/>
        <scheme val="minor"/>
      </rPr>
      <t>Черная мужская</t>
    </r>
  </si>
  <si>
    <r>
      <t xml:space="preserve">Майка SP </t>
    </r>
    <r>
      <rPr>
        <sz val="16"/>
        <color theme="10"/>
        <rFont val="Calibri"/>
        <family val="2"/>
        <charset val="204"/>
        <scheme val="minor"/>
      </rPr>
      <t>TEAM</t>
    </r>
    <r>
      <rPr>
        <b/>
        <u/>
        <sz val="20"/>
        <color theme="10"/>
        <rFont val="Calibri"/>
        <family val="2"/>
        <charset val="204"/>
        <scheme val="minor"/>
      </rPr>
      <t xml:space="preserve">
</t>
    </r>
    <r>
      <rPr>
        <sz val="14"/>
        <color theme="10"/>
        <rFont val="Calibri"/>
        <family val="2"/>
        <charset val="204"/>
        <scheme val="minor"/>
      </rPr>
      <t>Черная женская</t>
    </r>
  </si>
  <si>
    <t>XS</t>
  </si>
  <si>
    <t>Далее</t>
  </si>
  <si>
    <t>Одежда</t>
  </si>
  <si>
    <t>Майка СП Белая</t>
  </si>
  <si>
    <t>Майка СП Женская</t>
  </si>
  <si>
    <t>Майка "Под протеином"</t>
  </si>
  <si>
    <t>Майка с капюшоном</t>
  </si>
  <si>
    <t>Размахайка СП жен.</t>
  </si>
  <si>
    <t>Рашгард СП муж</t>
  </si>
  <si>
    <t>Футболка СП</t>
  </si>
  <si>
    <t>Футболка СП Мен</t>
  </si>
  <si>
    <t>Футболка СП Тим муж</t>
  </si>
  <si>
    <t>Футболка СП Тим жен</t>
  </si>
  <si>
    <r>
      <rPr>
        <b/>
        <u/>
        <sz val="20"/>
        <color theme="4" tint="-0.499984740745262"/>
        <rFont val="Calibri"/>
        <family val="2"/>
        <charset val="204"/>
        <scheme val="minor"/>
      </rPr>
      <t>ISOTONIC</t>
    </r>
    <r>
      <rPr>
        <sz val="20"/>
        <color theme="4" tint="-0.499984740745262"/>
        <rFont val="Calibri"/>
        <family val="2"/>
        <charset val="204"/>
        <scheme val="minor"/>
      </rPr>
      <t xml:space="preserve"> - 600 мл
</t>
    </r>
    <r>
      <rPr>
        <sz val="11"/>
        <color theme="4" tint="-0.499984740745262"/>
        <rFont val="Calibri"/>
        <family val="2"/>
        <charset val="204"/>
        <scheme val="minor"/>
      </rPr>
      <t xml:space="preserve">
(Изотонический спортивный напиток на основе витаминов, минералов и солей)
</t>
    </r>
  </si>
  <si>
    <r>
      <rPr>
        <b/>
        <u/>
        <sz val="20"/>
        <color theme="4" tint="-0.499984740745262"/>
        <rFont val="Calibri"/>
        <family val="2"/>
        <charset val="204"/>
        <scheme val="minor"/>
      </rPr>
      <t>BCAA 2:1:1</t>
    </r>
    <r>
      <rPr>
        <sz val="20"/>
        <color theme="4" tint="-0.499984740745262"/>
        <rFont val="Calibri"/>
        <family val="2"/>
        <charset val="204"/>
        <scheme val="minor"/>
      </rPr>
      <t xml:space="preserve"> - 600 мл</t>
    </r>
    <r>
      <rPr>
        <sz val="11"/>
        <color theme="4" tint="-0.499984740745262"/>
        <rFont val="Calibri"/>
        <family val="2"/>
        <charset val="204"/>
        <scheme val="minor"/>
      </rPr>
      <t xml:space="preserve">
Лейцин -          30</t>
    </r>
    <r>
      <rPr>
        <b/>
        <sz val="11"/>
        <color theme="4" tint="-0.499984740745262"/>
        <rFont val="Calibri"/>
        <family val="2"/>
        <charset val="204"/>
        <scheme val="minor"/>
      </rPr>
      <t>00 мг</t>
    </r>
    <r>
      <rPr>
        <sz val="11"/>
        <color theme="4" tint="-0.499984740745262"/>
        <rFont val="Calibri"/>
        <family val="2"/>
        <charset val="204"/>
        <scheme val="minor"/>
      </rPr>
      <t xml:space="preserve">
Изолейцин -    </t>
    </r>
    <r>
      <rPr>
        <b/>
        <sz val="11"/>
        <color theme="4" tint="-0.499984740745262"/>
        <rFont val="Calibri"/>
        <family val="2"/>
        <charset val="204"/>
        <scheme val="minor"/>
      </rPr>
      <t>1500 мг</t>
    </r>
    <r>
      <rPr>
        <sz val="11"/>
        <color theme="4" tint="-0.499984740745262"/>
        <rFont val="Calibri"/>
        <family val="2"/>
        <charset val="204"/>
        <scheme val="minor"/>
      </rPr>
      <t xml:space="preserve">
Валин -             </t>
    </r>
    <r>
      <rPr>
        <b/>
        <sz val="11"/>
        <color theme="4" tint="-0.499984740745262"/>
        <rFont val="Calibri"/>
        <family val="2"/>
        <charset val="204"/>
        <scheme val="minor"/>
      </rPr>
      <t>1500 мг</t>
    </r>
    <r>
      <rPr>
        <sz val="11"/>
        <color theme="4" tint="-0.499984740745262"/>
        <rFont val="Calibri"/>
        <family val="2"/>
        <charset val="204"/>
        <scheme val="minor"/>
      </rPr>
      <t xml:space="preserve">
Глютамин -      </t>
    </r>
    <r>
      <rPr>
        <b/>
        <sz val="11"/>
        <color theme="4" tint="-0.499984740745262"/>
        <rFont val="Calibri"/>
        <family val="2"/>
        <charset val="204"/>
        <scheme val="minor"/>
      </rPr>
      <t>6000 мг</t>
    </r>
    <r>
      <rPr>
        <sz val="11"/>
        <color theme="4" tint="-0.499984740745262"/>
        <rFont val="Calibri"/>
        <family val="2"/>
        <charset val="204"/>
        <scheme val="minor"/>
      </rPr>
      <t xml:space="preserve">
Цитрулин -         </t>
    </r>
    <r>
      <rPr>
        <b/>
        <sz val="11"/>
        <color theme="4" tint="-0.499984740745262"/>
        <rFont val="Calibri"/>
        <family val="2"/>
        <charset val="204"/>
        <scheme val="minor"/>
      </rPr>
      <t>600 мг</t>
    </r>
  </si>
  <si>
    <r>
      <rPr>
        <b/>
        <u/>
        <sz val="20"/>
        <color theme="4" tint="-0.499984740745262"/>
        <rFont val="Calibri"/>
        <family val="2"/>
        <charset val="204"/>
        <scheme val="minor"/>
      </rPr>
      <t>GUARANA</t>
    </r>
    <r>
      <rPr>
        <sz val="20"/>
        <color theme="4" tint="-0.499984740745262"/>
        <rFont val="Calibri"/>
        <family val="2"/>
        <charset val="204"/>
        <scheme val="minor"/>
      </rPr>
      <t xml:space="preserve"> - 600 мл</t>
    </r>
    <r>
      <rPr>
        <sz val="11"/>
        <color theme="4" tint="-0.499984740745262"/>
        <rFont val="Calibri"/>
        <family val="2"/>
        <charset val="204"/>
        <scheme val="minor"/>
      </rPr>
      <t xml:space="preserve">
</t>
    </r>
    <r>
      <rPr>
        <b/>
        <sz val="11"/>
        <color theme="4" tint="-0.499984740745262"/>
        <rFont val="Calibri"/>
        <family val="2"/>
        <charset val="204"/>
        <scheme val="minor"/>
      </rPr>
      <t>Кофеин -    240 мг</t>
    </r>
    <r>
      <rPr>
        <sz val="11"/>
        <color theme="4" tint="-0.499984740745262"/>
        <rFont val="Calibri"/>
        <family val="2"/>
        <charset val="204"/>
        <scheme val="minor"/>
      </rPr>
      <t xml:space="preserve">
Магний -    </t>
    </r>
    <r>
      <rPr>
        <b/>
        <sz val="11"/>
        <color theme="4" tint="-0.499984740745262"/>
        <rFont val="Calibri"/>
        <family val="2"/>
        <charset val="204"/>
        <scheme val="minor"/>
      </rPr>
      <t>614,4 мг</t>
    </r>
    <r>
      <rPr>
        <sz val="11"/>
        <color theme="4" tint="-0.499984740745262"/>
        <rFont val="Calibri"/>
        <family val="2"/>
        <charset val="204"/>
        <scheme val="minor"/>
      </rPr>
      <t xml:space="preserve">
Кальций -  </t>
    </r>
    <r>
      <rPr>
        <b/>
        <sz val="11"/>
        <color theme="4" tint="-0.499984740745262"/>
        <rFont val="Calibri"/>
        <family val="2"/>
        <charset val="204"/>
        <scheme val="minor"/>
      </rPr>
      <t>766,8 мг</t>
    </r>
    <r>
      <rPr>
        <sz val="11"/>
        <color theme="4" tint="-0.499984740745262"/>
        <rFont val="Calibri"/>
        <family val="2"/>
        <charset val="204"/>
        <scheme val="minor"/>
      </rPr>
      <t xml:space="preserve">
Натрий -     </t>
    </r>
    <r>
      <rPr>
        <b/>
        <sz val="11"/>
        <color theme="4" tint="-0.499984740745262"/>
        <rFont val="Calibri"/>
        <family val="2"/>
        <charset val="204"/>
        <scheme val="minor"/>
      </rPr>
      <t>516 мг</t>
    </r>
    <r>
      <rPr>
        <sz val="11"/>
        <color theme="4" tint="-0.499984740745262"/>
        <rFont val="Calibri"/>
        <family val="2"/>
        <charset val="204"/>
        <scheme val="minor"/>
      </rPr>
      <t xml:space="preserve">
Калий -       </t>
    </r>
    <r>
      <rPr>
        <b/>
        <sz val="11"/>
        <color theme="4" tint="-0.499984740745262"/>
        <rFont val="Calibri"/>
        <family val="2"/>
        <charset val="204"/>
        <scheme val="minor"/>
      </rPr>
      <t>612 мг</t>
    </r>
  </si>
  <si>
    <r>
      <rPr>
        <b/>
        <u/>
        <sz val="20"/>
        <color theme="4" tint="-0.499984740745262"/>
        <rFont val="Calibri"/>
        <family val="2"/>
        <charset val="204"/>
        <scheme val="minor"/>
      </rPr>
      <t>L-CARNITINE</t>
    </r>
    <r>
      <rPr>
        <sz val="20"/>
        <color theme="4" tint="-0.499984740745262"/>
        <rFont val="Calibri"/>
        <family val="2"/>
        <charset val="204"/>
        <scheme val="minor"/>
      </rPr>
      <t xml:space="preserve"> - 600 мл</t>
    </r>
    <r>
      <rPr>
        <sz val="16"/>
        <color theme="4" tint="-0.499984740745262"/>
        <rFont val="Calibri"/>
        <family val="2"/>
        <charset val="204"/>
        <scheme val="minor"/>
      </rPr>
      <t xml:space="preserve">
</t>
    </r>
    <r>
      <rPr>
        <sz val="12"/>
        <color theme="4" tint="-0.499984740745262"/>
        <rFont val="Calibri"/>
        <family val="2"/>
        <charset val="204"/>
        <scheme val="minor"/>
      </rPr>
      <t xml:space="preserve">L-Carnitine -   </t>
    </r>
    <r>
      <rPr>
        <b/>
        <sz val="12"/>
        <color theme="4" tint="-0.499984740745262"/>
        <rFont val="Calibri"/>
        <family val="2"/>
        <charset val="204"/>
        <scheme val="minor"/>
      </rPr>
      <t>3000 мг</t>
    </r>
    <r>
      <rPr>
        <sz val="12"/>
        <color theme="4" tint="-0.499984740745262"/>
        <rFont val="Calibri"/>
        <family val="2"/>
        <charset val="204"/>
        <scheme val="minor"/>
      </rPr>
      <t xml:space="preserve">
Витамин С </t>
    </r>
    <r>
      <rPr>
        <b/>
        <sz val="12"/>
        <color theme="4" tint="-0.499984740745262"/>
        <rFont val="Calibri"/>
        <family val="2"/>
        <charset val="204"/>
        <scheme val="minor"/>
      </rPr>
      <t>-        88 мг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</si>
</sst>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&quot;р.&quot;;\-#,##0&quot;р.&quot;"/>
    <numFmt numFmtId="165" formatCode="_-* #,##0&quot;р.&quot;_-;\-* #,##0&quot;р.&quot;_-;_-* &quot;-&quot;&quot;р.&quot;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[&lt;=9999999]###\-####;\(###\)\ ###\-####"/>
    <numFmt numFmtId="169" formatCode="#,##0&quot;р.&quot;"/>
    <numFmt numFmtId="170" formatCode="#,##0_ ;\-#,##0\ "/>
    <numFmt numFmtId="171" formatCode="#,##0.000000_ ;\-#,##0.000000\ "/>
    <numFmt numFmtId="172" formatCode="#,##0.00_ ;\-#,##0.00\ "/>
    <numFmt numFmtId="173" formatCode="#,##0.00\ &quot;₽&quot;"/>
    <numFmt numFmtId="174" formatCode="#,##0\ &quot;₽&quot;"/>
    <numFmt numFmtId="175" formatCode="0.0"/>
  </numFmts>
  <fonts count="5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2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u/>
      <sz val="20"/>
      <color theme="10"/>
      <name val="Calibri"/>
      <family val="2"/>
      <charset val="204"/>
      <scheme val="minor"/>
    </font>
    <font>
      <u/>
      <sz val="18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b/>
      <sz val="20"/>
      <color theme="10"/>
      <name val="Calibri"/>
      <family val="2"/>
      <charset val="204"/>
      <scheme val="minor"/>
    </font>
    <font>
      <b/>
      <sz val="18"/>
      <color theme="10"/>
      <name val="Calibri"/>
      <family val="2"/>
      <charset val="204"/>
      <scheme val="minor"/>
    </font>
    <font>
      <sz val="10"/>
      <color theme="10"/>
      <name val="Calibri"/>
      <family val="2"/>
      <charset val="204"/>
      <scheme val="minor"/>
    </font>
    <font>
      <sz val="20"/>
      <color theme="10"/>
      <name val="Calibri"/>
      <family val="2"/>
      <charset val="204"/>
      <scheme val="minor"/>
    </font>
    <font>
      <u/>
      <sz val="2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 val="singleAccounting"/>
      <sz val="12"/>
      <color theme="1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b/>
      <sz val="12"/>
      <color theme="10"/>
      <name val="Calibri"/>
      <family val="2"/>
      <charset val="204"/>
      <scheme val="minor"/>
    </font>
    <font>
      <b/>
      <u/>
      <sz val="26"/>
      <color theme="10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sz val="16"/>
      <color theme="10"/>
      <name val="Calibri"/>
      <family val="2"/>
      <charset val="204"/>
      <scheme val="minor"/>
    </font>
    <font>
      <b/>
      <sz val="16"/>
      <color theme="10"/>
      <name val="Calibri"/>
      <family val="2"/>
      <charset val="204"/>
      <scheme val="minor"/>
    </font>
    <font>
      <b/>
      <sz val="20"/>
      <color theme="4" tint="-0.499984740745262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b/>
      <sz val="20"/>
      <color theme="8" tint="-0.249977111117893"/>
      <name val="Calibri"/>
      <family val="2"/>
      <charset val="204"/>
      <scheme val="minor"/>
    </font>
    <font>
      <b/>
      <u/>
      <sz val="20"/>
      <color theme="8" tint="-0.249977111117893"/>
      <name val="Calibri"/>
      <family val="2"/>
      <charset val="204"/>
      <scheme val="minor"/>
    </font>
    <font>
      <b/>
      <u/>
      <sz val="20"/>
      <color theme="4" tint="-0.499984740745262"/>
      <name val="Calibri"/>
      <family val="2"/>
      <charset val="204"/>
      <scheme val="minor"/>
    </font>
    <font>
      <sz val="34"/>
      <color theme="1"/>
      <name val="Calibri"/>
      <family val="2"/>
      <charset val="204"/>
      <scheme val="minor"/>
    </font>
    <font>
      <b/>
      <u/>
      <sz val="18"/>
      <color theme="10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14"/>
      <color theme="10"/>
      <name val="Calibri"/>
      <family val="2"/>
      <charset val="204"/>
      <scheme val="minor"/>
    </font>
    <font>
      <sz val="20"/>
      <color theme="4" tint="-0.499984740745262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sz val="16"/>
      <color theme="4" tint="-0.499984740745262"/>
      <name val="Calibri"/>
      <family val="2"/>
      <charset val="204"/>
      <scheme val="minor"/>
    </font>
    <font>
      <sz val="12"/>
      <color theme="4" tint="-0.499984740745262"/>
      <name val="Calibri"/>
      <family val="2"/>
      <charset val="204"/>
      <scheme val="minor"/>
    </font>
    <font>
      <u/>
      <sz val="11"/>
      <color theme="4" tint="-0.499984740745262"/>
      <name val="Calibri"/>
      <family val="2"/>
      <charset val="204"/>
      <scheme val="minor"/>
    </font>
    <font>
      <b/>
      <sz val="12"/>
      <color theme="4" tint="-0.499984740745262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F8F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21">
    <xf numFmtId="0" fontId="0" fillId="0" borderId="0" xfId="0"/>
    <xf numFmtId="0" fontId="0" fillId="0" borderId="0" xfId="0" applyProtection="1">
      <protection hidden="1"/>
    </xf>
    <xf numFmtId="0" fontId="0" fillId="8" borderId="0" xfId="0" applyFill="1" applyProtection="1">
      <protection hidden="1"/>
    </xf>
    <xf numFmtId="0" fontId="0" fillId="8" borderId="0" xfId="0" applyFill="1" applyAlignment="1" applyProtection="1">
      <alignment horizontal="center" vertical="center" wrapText="1"/>
      <protection hidden="1"/>
    </xf>
    <xf numFmtId="0" fontId="0" fillId="8" borderId="0" xfId="0" applyFill="1" applyBorder="1" applyAlignment="1" applyProtection="1">
      <alignment vertical="center"/>
      <protection hidden="1"/>
    </xf>
    <xf numFmtId="0" fontId="0" fillId="8" borderId="1" xfId="0" applyFill="1" applyBorder="1" applyAlignment="1" applyProtection="1">
      <alignment vertical="center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9" fontId="0" fillId="8" borderId="1" xfId="0" applyNumberFormat="1" applyFill="1" applyBorder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0" fillId="0" borderId="0" xfId="0" applyFill="1" applyProtection="1">
      <protection hidden="1"/>
    </xf>
    <xf numFmtId="0" fontId="9" fillId="0" borderId="0" xfId="0" applyFont="1" applyFill="1" applyProtection="1">
      <protection hidden="1"/>
    </xf>
    <xf numFmtId="0" fontId="9" fillId="0" borderId="0" xfId="0" applyFont="1" applyFill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168" fontId="0" fillId="0" borderId="0" xfId="0" applyNumberFormat="1" applyFill="1" applyBorder="1" applyAlignment="1" applyProtection="1">
      <alignment vertical="center"/>
      <protection hidden="1"/>
    </xf>
    <xf numFmtId="168" fontId="0" fillId="0" borderId="0" xfId="0" applyNumberForma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165" fontId="0" fillId="0" borderId="1" xfId="0" applyNumberFormat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vertical="center"/>
      <protection hidden="1"/>
    </xf>
    <xf numFmtId="0" fontId="9" fillId="0" borderId="0" xfId="1" applyFont="1" applyBorder="1" applyAlignment="1" applyProtection="1">
      <alignment vertical="center"/>
      <protection hidden="1"/>
    </xf>
    <xf numFmtId="0" fontId="9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9" fillId="0" borderId="0" xfId="0" applyFont="1" applyFill="1" applyAlignment="1" applyProtection="1">
      <alignment wrapText="1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165" fontId="0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ont="1" applyProtection="1">
      <protection hidden="1"/>
    </xf>
    <xf numFmtId="0" fontId="15" fillId="0" borderId="0" xfId="0" applyFont="1" applyBorder="1" applyProtection="1"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165" fontId="15" fillId="0" borderId="0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Fill="1" applyProtection="1">
      <protection hidden="1"/>
    </xf>
    <xf numFmtId="0" fontId="0" fillId="0" borderId="7" xfId="0" applyBorder="1" applyProtection="1">
      <protection hidden="1"/>
    </xf>
    <xf numFmtId="0" fontId="0" fillId="0" borderId="7" xfId="0" applyFill="1" applyBorder="1" applyProtection="1">
      <protection hidden="1"/>
    </xf>
    <xf numFmtId="0" fontId="0" fillId="2" borderId="0" xfId="0" applyFill="1" applyProtection="1"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NumberFormat="1" applyBorder="1" applyAlignment="1" applyProtection="1"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right" vertical="center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8" borderId="0" xfId="0" applyFill="1" applyBorder="1" applyAlignment="1" applyProtection="1">
      <alignment horizontal="right" vertical="center"/>
      <protection hidden="1"/>
    </xf>
    <xf numFmtId="0" fontId="0" fillId="8" borderId="0" xfId="0" applyFill="1" applyBorder="1" applyProtection="1">
      <protection hidden="1"/>
    </xf>
    <xf numFmtId="1" fontId="0" fillId="8" borderId="0" xfId="0" applyNumberForma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49" fontId="5" fillId="0" borderId="0" xfId="0" applyNumberFormat="1" applyFont="1" applyFill="1" applyBorder="1" applyAlignment="1" applyProtection="1">
      <alignment vertical="center"/>
      <protection locked="0" hidden="1"/>
    </xf>
    <xf numFmtId="1" fontId="5" fillId="0" borderId="0" xfId="0" applyNumberFormat="1" applyFont="1" applyFill="1" applyBorder="1" applyAlignment="1" applyProtection="1">
      <alignment vertical="center"/>
      <protection locked="0" hidden="1"/>
    </xf>
    <xf numFmtId="0" fontId="5" fillId="0" borderId="0" xfId="0" applyFont="1" applyFill="1" applyBorder="1" applyAlignment="1" applyProtection="1">
      <alignment vertical="center"/>
      <protection locked="0" hidden="1"/>
    </xf>
    <xf numFmtId="0" fontId="6" fillId="0" borderId="0" xfId="0" applyFont="1" applyFill="1" applyBorder="1" applyAlignment="1" applyProtection="1">
      <alignment vertical="center"/>
      <protection hidden="1"/>
    </xf>
    <xf numFmtId="166" fontId="13" fillId="0" borderId="0" xfId="0" applyNumberFormat="1" applyFont="1" applyFill="1" applyBorder="1" applyAlignment="1" applyProtection="1">
      <alignment vertical="center"/>
      <protection hidden="1"/>
    </xf>
    <xf numFmtId="0" fontId="0" fillId="8" borderId="0" xfId="0" applyFill="1" applyBorder="1" applyProtection="1">
      <protection locked="0"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8" fillId="8" borderId="0" xfId="1" applyFill="1" applyAlignment="1" applyProtection="1">
      <alignment vertical="center"/>
      <protection hidden="1"/>
    </xf>
    <xf numFmtId="0" fontId="0" fillId="0" borderId="0" xfId="0" applyBorder="1" applyAlignment="1" applyProtection="1">
      <alignment wrapText="1"/>
      <protection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1" fontId="6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68" fontId="0" fillId="0" borderId="0" xfId="0" applyNumberFormat="1" applyBorder="1" applyAlignment="1" applyProtection="1">
      <alignment horizontal="center" vertical="center"/>
      <protection hidden="1"/>
    </xf>
    <xf numFmtId="0" fontId="9" fillId="0" borderId="0" xfId="1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right" vertical="center"/>
      <protection hidden="1"/>
    </xf>
    <xf numFmtId="168" fontId="0" fillId="0" borderId="0" xfId="0" applyNumberFormat="1" applyProtection="1">
      <protection hidden="1"/>
    </xf>
    <xf numFmtId="168" fontId="0" fillId="0" borderId="0" xfId="0" applyNumberForma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0" fontId="0" fillId="2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6" fillId="8" borderId="0" xfId="0" applyFont="1" applyFill="1" applyBorder="1" applyAlignment="1" applyProtection="1">
      <alignment horizontal="right" vertical="center"/>
      <protection hidden="1"/>
    </xf>
    <xf numFmtId="169" fontId="19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171" fontId="1" fillId="0" borderId="0" xfId="0" applyNumberFormat="1" applyFont="1" applyBorder="1" applyAlignment="1" applyProtection="1">
      <alignment horizontal="center" vertical="center"/>
      <protection hidden="1"/>
    </xf>
    <xf numFmtId="0" fontId="0" fillId="8" borderId="9" xfId="0" applyFill="1" applyBorder="1" applyAlignment="1" applyProtection="1">
      <alignment vertical="center"/>
      <protection hidden="1"/>
    </xf>
    <xf numFmtId="0" fontId="0" fillId="8" borderId="1" xfId="0" applyFill="1" applyBorder="1" applyAlignment="1" applyProtection="1">
      <alignment horizontal="left" vertical="center"/>
      <protection hidden="1"/>
    </xf>
    <xf numFmtId="2" fontId="0" fillId="8" borderId="1" xfId="0" applyNumberForma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18" fillId="8" borderId="0" xfId="0" applyFont="1" applyFill="1" applyAlignment="1" applyProtection="1">
      <alignment horizontal="left" vertical="center"/>
      <protection hidden="1"/>
    </xf>
    <xf numFmtId="0" fontId="18" fillId="8" borderId="0" xfId="0" applyFont="1" applyFill="1" applyAlignment="1" applyProtection="1">
      <alignment vertical="center"/>
      <protection hidden="1"/>
    </xf>
    <xf numFmtId="172" fontId="1" fillId="0" borderId="0" xfId="0" applyNumberFormat="1" applyFont="1" applyBorder="1" applyAlignment="1" applyProtection="1">
      <alignment horizontal="center" vertical="center"/>
      <protection hidden="1"/>
    </xf>
    <xf numFmtId="165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165" fontId="6" fillId="9" borderId="1" xfId="0" applyNumberFormat="1" applyFont="1" applyFill="1" applyBorder="1" applyAlignment="1" applyProtection="1">
      <alignment horizontal="center" vertical="center"/>
      <protection hidden="1"/>
    </xf>
    <xf numFmtId="165" fontId="6" fillId="9" borderId="1" xfId="0" applyNumberFormat="1" applyFont="1" applyFill="1" applyBorder="1" applyAlignment="1" applyProtection="1">
      <alignment vertical="center"/>
      <protection hidden="1"/>
    </xf>
    <xf numFmtId="165" fontId="0" fillId="11" borderId="1" xfId="0" applyNumberFormat="1" applyFont="1" applyFill="1" applyBorder="1" applyAlignment="1" applyProtection="1">
      <alignment horizontal="center" vertical="center"/>
      <protection hidden="1"/>
    </xf>
    <xf numFmtId="165" fontId="0" fillId="11" borderId="1" xfId="0" applyNumberFormat="1" applyFont="1" applyFill="1" applyBorder="1" applyAlignment="1" applyProtection="1">
      <alignment vertical="center"/>
      <protection hidden="1"/>
    </xf>
    <xf numFmtId="165" fontId="8" fillId="0" borderId="0" xfId="1" applyNumberForma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vertical="center" wrapText="1"/>
      <protection locked="0" hidden="1"/>
    </xf>
    <xf numFmtId="0" fontId="0" fillId="8" borderId="0" xfId="0" applyFill="1" applyAlignment="1" applyProtection="1">
      <alignment horizontal="center" vertical="center" wrapText="1"/>
      <protection hidden="1"/>
    </xf>
    <xf numFmtId="0" fontId="0" fillId="12" borderId="0" xfId="0" applyFill="1" applyProtection="1">
      <protection hidden="1"/>
    </xf>
    <xf numFmtId="0" fontId="0" fillId="12" borderId="0" xfId="0" applyFill="1" applyAlignment="1" applyProtection="1">
      <alignment vertical="top" wrapText="1"/>
      <protection hidden="1"/>
    </xf>
    <xf numFmtId="0" fontId="7" fillId="12" borderId="0" xfId="0" applyFont="1" applyFill="1" applyAlignment="1" applyProtection="1"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9" fontId="0" fillId="8" borderId="0" xfId="0" applyNumberFormat="1" applyFill="1" applyBorder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12" borderId="1" xfId="0" applyFill="1" applyBorder="1" applyAlignment="1" applyProtection="1">
      <alignment horizontal="center" vertical="center" wrapText="1"/>
      <protection hidden="1"/>
    </xf>
    <xf numFmtId="9" fontId="0" fillId="12" borderId="1" xfId="0" applyNumberForma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 vertical="center"/>
      <protection hidden="1"/>
    </xf>
    <xf numFmtId="9" fontId="0" fillId="12" borderId="1" xfId="0" applyNumberForma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0" fillId="0" borderId="10" xfId="0" applyFill="1" applyBorder="1" applyProtection="1"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right" vertical="center"/>
      <protection hidden="1"/>
    </xf>
    <xf numFmtId="165" fontId="0" fillId="0" borderId="1" xfId="0" applyNumberFormat="1" applyFill="1" applyBorder="1" applyAlignment="1" applyProtection="1">
      <alignment horizontal="right" vertic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165" fontId="0" fillId="0" borderId="1" xfId="0" applyNumberFormat="1" applyFill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68" fontId="1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164" fontId="0" fillId="0" borderId="0" xfId="0" applyNumberFormat="1" applyBorder="1" applyAlignment="1" applyProtection="1">
      <alignment horizontal="center" vertical="center"/>
      <protection hidden="1"/>
    </xf>
    <xf numFmtId="1" fontId="7" fillId="0" borderId="0" xfId="0" applyNumberFormat="1" applyFont="1" applyBorder="1" applyAlignment="1" applyProtection="1">
      <alignment horizontal="center" vertical="center"/>
      <protection hidden="1"/>
    </xf>
    <xf numFmtId="1" fontId="0" fillId="0" borderId="0" xfId="0" applyNumberFormat="1" applyBorder="1" applyProtection="1">
      <protection hidden="1"/>
    </xf>
    <xf numFmtId="0" fontId="1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64" fontId="17" fillId="0" borderId="0" xfId="0" applyNumberFormat="1" applyFont="1" applyFill="1" applyBorder="1" applyAlignment="1" applyProtection="1">
      <alignment vertical="center"/>
      <protection hidden="1"/>
    </xf>
    <xf numFmtId="9" fontId="5" fillId="0" borderId="0" xfId="0" applyNumberFormat="1" applyFont="1" applyFill="1" applyBorder="1" applyAlignment="1" applyProtection="1">
      <alignment vertical="center"/>
      <protection hidden="1"/>
    </xf>
    <xf numFmtId="166" fontId="17" fillId="0" borderId="0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 applyFill="1" applyBorder="1" applyAlignment="1" applyProtection="1">
      <alignment vertical="center"/>
      <protection hidden="1"/>
    </xf>
    <xf numFmtId="165" fontId="0" fillId="0" borderId="0" xfId="3" applyNumberFormat="1" applyFont="1" applyFill="1" applyBorder="1" applyAlignment="1" applyProtection="1">
      <alignment vertical="center"/>
      <protection hidden="1"/>
    </xf>
    <xf numFmtId="166" fontId="6" fillId="0" borderId="0" xfId="0" applyNumberFormat="1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 wrapText="1"/>
      <protection hidden="1"/>
    </xf>
    <xf numFmtId="1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  <protection locked="0" hidden="1"/>
    </xf>
    <xf numFmtId="0" fontId="33" fillId="0" borderId="1" xfId="1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 applyProtection="1">
      <alignment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textRotation="90"/>
      <protection hidden="1"/>
    </xf>
    <xf numFmtId="0" fontId="20" fillId="0" borderId="0" xfId="0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23" fillId="0" borderId="0" xfId="0" applyFont="1" applyFill="1" applyBorder="1" applyAlignment="1" applyProtection="1">
      <alignment vertical="center" textRotation="90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 applyProtection="1">
      <alignment horizontal="center" vertical="center"/>
      <protection hidden="1"/>
    </xf>
    <xf numFmtId="1" fontId="6" fillId="0" borderId="17" xfId="0" applyNumberFormat="1" applyFont="1" applyBorder="1" applyAlignment="1" applyProtection="1">
      <alignment horizontal="center" vertical="center"/>
      <protection hidden="1"/>
    </xf>
    <xf numFmtId="1" fontId="6" fillId="0" borderId="18" xfId="0" applyNumberFormat="1" applyFont="1" applyBorder="1" applyAlignment="1" applyProtection="1">
      <alignment horizontal="center" vertical="center"/>
      <protection hidden="1"/>
    </xf>
    <xf numFmtId="1" fontId="6" fillId="0" borderId="19" xfId="0" applyNumberFormat="1" applyFont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49" fontId="17" fillId="0" borderId="0" xfId="0" applyNumberFormat="1" applyFont="1" applyFill="1" applyBorder="1" applyAlignment="1" applyProtection="1">
      <alignment horizontal="left" vertical="center"/>
      <protection locked="0" hidden="1"/>
    </xf>
    <xf numFmtId="0" fontId="34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4" fillId="0" borderId="1" xfId="0" applyFont="1" applyFill="1" applyBorder="1" applyAlignment="1" applyProtection="1">
      <alignment horizontal="right" vertical="center"/>
      <protection hidden="1"/>
    </xf>
    <xf numFmtId="1" fontId="6" fillId="0" borderId="1" xfId="0" applyNumberFormat="1" applyFont="1" applyFill="1" applyBorder="1" applyAlignment="1" applyProtection="1">
      <alignment horizontal="center" vertical="center"/>
      <protection hidden="1"/>
    </xf>
    <xf numFmtId="1" fontId="34" fillId="0" borderId="1" xfId="0" applyNumberFormat="1" applyFont="1" applyFill="1" applyBorder="1" applyAlignment="1" applyProtection="1">
      <alignment vertical="center" wrapText="1"/>
      <protection hidden="1"/>
    </xf>
    <xf numFmtId="175" fontId="17" fillId="0" borderId="1" xfId="0" applyNumberFormat="1" applyFont="1" applyBorder="1" applyAlignment="1" applyProtection="1">
      <alignment horizontal="center" vertical="center"/>
      <protection hidden="1"/>
    </xf>
    <xf numFmtId="174" fontId="6" fillId="0" borderId="2" xfId="0" applyNumberFormat="1" applyFont="1" applyFill="1" applyBorder="1" applyAlignment="1" applyProtection="1">
      <alignment horizontal="left" vertical="center"/>
      <protection hidden="1"/>
    </xf>
    <xf numFmtId="9" fontId="34" fillId="0" borderId="2" xfId="0" applyNumberFormat="1" applyFont="1" applyFill="1" applyBorder="1" applyAlignment="1" applyProtection="1">
      <alignment horizontal="left" vertical="center"/>
      <protection hidden="1"/>
    </xf>
    <xf numFmtId="173" fontId="6" fillId="0" borderId="2" xfId="0" applyNumberFormat="1" applyFont="1" applyFill="1" applyBorder="1" applyAlignment="1" applyProtection="1">
      <alignment horizontal="left" vertical="center"/>
      <protection hidden="1"/>
    </xf>
    <xf numFmtId="1" fontId="34" fillId="0" borderId="2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0" fontId="0" fillId="0" borderId="10" xfId="0" applyBorder="1" applyProtection="1"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4" fillId="8" borderId="0" xfId="0" applyFont="1" applyFill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165" fontId="0" fillId="0" borderId="1" xfId="0" applyNumberForma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17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72" fontId="1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left" vertical="center"/>
      <protection hidden="1"/>
    </xf>
    <xf numFmtId="0" fontId="24" fillId="0" borderId="7" xfId="0" applyFont="1" applyFill="1" applyBorder="1" applyAlignment="1" applyProtection="1">
      <alignment horizontal="center" vertical="center"/>
      <protection hidden="1"/>
    </xf>
    <xf numFmtId="0" fontId="24" fillId="0" borderId="10" xfId="0" applyFont="1" applyFill="1" applyBorder="1" applyAlignment="1" applyProtection="1">
      <alignment horizontal="center" vertical="center"/>
      <protection hidden="1"/>
    </xf>
    <xf numFmtId="165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left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24" fillId="0" borderId="10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3" borderId="20" xfId="0" applyFont="1" applyFill="1" applyBorder="1" applyAlignment="1" applyProtection="1">
      <alignment horizontal="center" vertical="center" wrapText="1"/>
      <protection hidden="1"/>
    </xf>
    <xf numFmtId="172" fontId="1" fillId="0" borderId="1" xfId="0" applyNumberFormat="1" applyFont="1" applyFill="1" applyBorder="1" applyAlignment="1" applyProtection="1">
      <alignment horizontal="center" vertical="center"/>
      <protection hidden="1"/>
    </xf>
    <xf numFmtId="171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vertical="center"/>
      <protection hidden="1"/>
    </xf>
    <xf numFmtId="171" fontId="1" fillId="0" borderId="1" xfId="0" applyNumberFormat="1" applyFont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 textRotation="90"/>
      <protection hidden="1"/>
    </xf>
    <xf numFmtId="0" fontId="6" fillId="0" borderId="1" xfId="0" applyFont="1" applyFill="1" applyBorder="1" applyAlignment="1" applyProtection="1">
      <alignment horizontal="right" vertical="center"/>
      <protection hidden="1"/>
    </xf>
    <xf numFmtId="1" fontId="6" fillId="0" borderId="1" xfId="0" applyNumberFormat="1" applyFont="1" applyFill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2" fontId="5" fillId="0" borderId="1" xfId="0" applyNumberFormat="1" applyFont="1" applyBorder="1" applyAlignment="1" applyProtection="1">
      <alignment horizontal="center" vertical="center"/>
      <protection hidden="1"/>
    </xf>
    <xf numFmtId="0" fontId="8" fillId="5" borderId="0" xfId="1" applyFill="1" applyBorder="1" applyAlignment="1" applyProtection="1">
      <alignment horizontal="center" vertical="center"/>
      <protection hidden="1"/>
    </xf>
    <xf numFmtId="0" fontId="0" fillId="0" borderId="6" xfId="0" applyFill="1" applyBorder="1" applyProtection="1">
      <protection hidden="1"/>
    </xf>
    <xf numFmtId="0" fontId="21" fillId="0" borderId="0" xfId="0" applyFont="1" applyFill="1" applyBorder="1" applyAlignment="1" applyProtection="1">
      <alignment horizontal="center" vertical="center" textRotation="90"/>
      <protection hidden="1"/>
    </xf>
    <xf numFmtId="0" fontId="21" fillId="0" borderId="0" xfId="0" applyFont="1" applyFill="1" applyBorder="1" applyAlignment="1" applyProtection="1">
      <alignment horizontal="center" vertical="center" textRotation="90"/>
      <protection hidden="1"/>
    </xf>
    <xf numFmtId="165" fontId="8" fillId="6" borderId="0" xfId="1" applyNumberFormat="1" applyFill="1" applyBorder="1" applyAlignment="1" applyProtection="1">
      <alignment vertical="center"/>
      <protection hidden="1"/>
    </xf>
    <xf numFmtId="1" fontId="0" fillId="8" borderId="0" xfId="0" applyNumberFormat="1" applyFill="1" applyBorder="1" applyAlignment="1" applyProtection="1">
      <alignment horizontal="right" vertical="center"/>
      <protection hidden="1"/>
    </xf>
    <xf numFmtId="0" fontId="0" fillId="8" borderId="0" xfId="0" applyFill="1" applyBorder="1" applyAlignment="1" applyProtection="1">
      <alignment horizontal="left" vertical="center"/>
      <protection hidden="1"/>
    </xf>
    <xf numFmtId="0" fontId="0" fillId="0" borderId="1" xfId="0" applyFill="1" applyBorder="1" applyAlignment="1" applyProtection="1">
      <alignment vertical="center"/>
      <protection hidden="1"/>
    </xf>
    <xf numFmtId="0" fontId="15" fillId="0" borderId="1" xfId="0" applyFont="1" applyFill="1" applyBorder="1" applyAlignment="1" applyProtection="1">
      <alignment vertical="center"/>
      <protection hidden="1"/>
    </xf>
    <xf numFmtId="175" fontId="6" fillId="0" borderId="1" xfId="0" applyNumberFormat="1" applyFont="1" applyFill="1" applyBorder="1" applyAlignment="1" applyProtection="1">
      <alignment vertical="center"/>
      <protection hidden="1"/>
    </xf>
    <xf numFmtId="175" fontId="0" fillId="8" borderId="1" xfId="0" applyNumberFormat="1" applyFill="1" applyBorder="1" applyAlignment="1" applyProtection="1">
      <alignment horizontal="right" vertic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textRotation="90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167" fontId="7" fillId="0" borderId="0" xfId="2" applyFont="1" applyFill="1" applyBorder="1" applyAlignment="1" applyProtection="1">
      <alignment vertical="center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165" fontId="0" fillId="2" borderId="1" xfId="0" applyNumberForma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50" fillId="7" borderId="0" xfId="1" applyFont="1" applyFill="1" applyProtection="1"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49" fillId="17" borderId="0" xfId="1" applyFont="1" applyFill="1" applyAlignment="1" applyProtection="1">
      <alignment horizontal="right" vertical="center"/>
      <protection hidden="1"/>
    </xf>
    <xf numFmtId="0" fontId="10" fillId="8" borderId="0" xfId="0" applyFont="1" applyFill="1" applyBorder="1" applyAlignment="1" applyProtection="1">
      <alignment horizontal="right"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center" vertical="center" wrapText="1"/>
      <protection hidden="1"/>
    </xf>
    <xf numFmtId="0" fontId="5" fillId="8" borderId="0" xfId="0" applyFont="1" applyFill="1" applyBorder="1" applyAlignment="1" applyProtection="1">
      <alignment horizontal="center" vertical="center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locked="0" hidden="1"/>
    </xf>
    <xf numFmtId="0" fontId="17" fillId="0" borderId="15" xfId="0" applyNumberFormat="1" applyFont="1" applyFill="1" applyBorder="1" applyAlignment="1" applyProtection="1">
      <alignment horizontal="left" vertical="center"/>
      <protection locked="0" hidden="1"/>
    </xf>
    <xf numFmtId="0" fontId="17" fillId="0" borderId="3" xfId="0" applyNumberFormat="1" applyFont="1" applyFill="1" applyBorder="1" applyAlignment="1" applyProtection="1">
      <alignment horizontal="left" vertical="center"/>
      <protection locked="0" hidden="1"/>
    </xf>
    <xf numFmtId="0" fontId="2" fillId="8" borderId="0" xfId="0" applyFont="1" applyFill="1" applyAlignment="1" applyProtection="1">
      <alignment horizontal="left" vertical="center"/>
      <protection hidden="1"/>
    </xf>
    <xf numFmtId="0" fontId="11" fillId="7" borderId="0" xfId="1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right" vertical="center"/>
      <protection hidden="1"/>
    </xf>
    <xf numFmtId="0" fontId="1" fillId="8" borderId="10" xfId="0" applyFont="1" applyFill="1" applyBorder="1" applyAlignment="1" applyProtection="1">
      <alignment horizontal="right" vertical="center"/>
      <protection hidden="1"/>
    </xf>
    <xf numFmtId="1" fontId="17" fillId="0" borderId="2" xfId="0" applyNumberFormat="1" applyFont="1" applyFill="1" applyBorder="1" applyAlignment="1" applyProtection="1">
      <alignment horizontal="left" vertical="center"/>
      <protection locked="0" hidden="1"/>
    </xf>
    <xf numFmtId="1" fontId="17" fillId="0" borderId="15" xfId="0" applyNumberFormat="1" applyFont="1" applyFill="1" applyBorder="1" applyAlignment="1" applyProtection="1">
      <alignment horizontal="left" vertical="center"/>
      <protection locked="0" hidden="1"/>
    </xf>
    <xf numFmtId="1" fontId="17" fillId="0" borderId="3" xfId="0" applyNumberFormat="1" applyFont="1" applyFill="1" applyBorder="1" applyAlignment="1" applyProtection="1">
      <alignment horizontal="left" vertical="center"/>
      <protection locked="0" hidden="1"/>
    </xf>
    <xf numFmtId="0" fontId="0" fillId="12" borderId="0" xfId="0" applyFill="1" applyAlignment="1" applyProtection="1">
      <alignment horizontal="left" vertical="top" wrapText="1"/>
      <protection hidden="1"/>
    </xf>
    <xf numFmtId="0" fontId="0" fillId="12" borderId="0" xfId="0" applyFill="1" applyAlignment="1" applyProtection="1">
      <alignment horizontal="left" vertical="center" wrapText="1"/>
      <protection hidden="1"/>
    </xf>
    <xf numFmtId="0" fontId="7" fillId="8" borderId="7" xfId="0" applyFont="1" applyFill="1" applyBorder="1" applyAlignment="1" applyProtection="1">
      <alignment horizontal="center" vertical="center" wrapText="1"/>
      <protection hidden="1"/>
    </xf>
    <xf numFmtId="0" fontId="0" fillId="12" borderId="13" xfId="0" applyFill="1" applyBorder="1" applyAlignment="1" applyProtection="1">
      <alignment horizontal="center" vertical="center" wrapText="1"/>
      <protection hidden="1"/>
    </xf>
    <xf numFmtId="0" fontId="0" fillId="12" borderId="14" xfId="0" applyFill="1" applyBorder="1" applyAlignment="1" applyProtection="1">
      <alignment horizontal="center" vertical="center" wrapText="1"/>
      <protection hidden="1"/>
    </xf>
    <xf numFmtId="0" fontId="0" fillId="12" borderId="2" xfId="0" applyFill="1" applyBorder="1" applyAlignment="1" applyProtection="1">
      <alignment horizontal="center" vertical="top" wrapText="1"/>
      <protection hidden="1"/>
    </xf>
    <xf numFmtId="0" fontId="0" fillId="12" borderId="15" xfId="0" applyFill="1" applyBorder="1" applyAlignment="1" applyProtection="1">
      <alignment horizontal="center" vertical="top" wrapText="1"/>
      <protection hidden="1"/>
    </xf>
    <xf numFmtId="0" fontId="0" fillId="12" borderId="3" xfId="0" applyFill="1" applyBorder="1" applyAlignment="1" applyProtection="1">
      <alignment horizontal="center" vertical="top" wrapText="1"/>
      <protection hidden="1"/>
    </xf>
    <xf numFmtId="0" fontId="0" fillId="12" borderId="5" xfId="0" applyFill="1" applyBorder="1" applyAlignment="1" applyProtection="1">
      <alignment horizontal="center" vertical="center" wrapText="1"/>
      <protection hidden="1"/>
    </xf>
    <xf numFmtId="0" fontId="0" fillId="12" borderId="11" xfId="0" applyFill="1" applyBorder="1" applyAlignment="1" applyProtection="1">
      <alignment horizontal="center" vertical="center" wrapText="1"/>
      <protection hidden="1"/>
    </xf>
    <xf numFmtId="0" fontId="0" fillId="12" borderId="6" xfId="0" applyFill="1" applyBorder="1" applyAlignment="1" applyProtection="1">
      <alignment horizontal="center" vertical="center" wrapText="1"/>
      <protection hidden="1"/>
    </xf>
    <xf numFmtId="0" fontId="0" fillId="12" borderId="4" xfId="0" applyFill="1" applyBorder="1" applyAlignment="1" applyProtection="1">
      <alignment horizontal="center" vertical="center" wrapText="1"/>
      <protection hidden="1"/>
    </xf>
    <xf numFmtId="0" fontId="0" fillId="12" borderId="7" xfId="0" applyFill="1" applyBorder="1" applyAlignment="1" applyProtection="1">
      <alignment horizontal="center" vertical="center" wrapText="1"/>
      <protection hidden="1"/>
    </xf>
    <xf numFmtId="0" fontId="0" fillId="12" borderId="8" xfId="0" applyFill="1" applyBorder="1" applyAlignment="1" applyProtection="1">
      <alignment horizontal="center" vertical="center" wrapText="1"/>
      <protection hidden="1"/>
    </xf>
    <xf numFmtId="0" fontId="13" fillId="12" borderId="0" xfId="0" applyFont="1" applyFill="1" applyAlignment="1" applyProtection="1">
      <alignment horizontal="center" vertical="center"/>
      <protection hidden="1"/>
    </xf>
    <xf numFmtId="0" fontId="7" fillId="8" borderId="0" xfId="0" applyFont="1" applyFill="1" applyAlignment="1" applyProtection="1">
      <alignment horizontal="center"/>
      <protection hidden="1"/>
    </xf>
    <xf numFmtId="0" fontId="11" fillId="5" borderId="0" xfId="1" applyFont="1" applyFill="1" applyAlignment="1" applyProtection="1">
      <alignment horizontal="center" vertical="center"/>
      <protection hidden="1"/>
    </xf>
    <xf numFmtId="0" fontId="8" fillId="5" borderId="0" xfId="1" applyFill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right" vertical="center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0" fontId="0" fillId="8" borderId="1" xfId="0" applyFill="1" applyBorder="1" applyAlignment="1" applyProtection="1">
      <alignment horizontal="left" vertical="center" wrapText="1"/>
      <protection hidden="1"/>
    </xf>
    <xf numFmtId="0" fontId="8" fillId="7" borderId="0" xfId="1" applyFill="1" applyAlignment="1" applyProtection="1">
      <alignment horizontal="center" vertical="center"/>
      <protection hidden="1"/>
    </xf>
    <xf numFmtId="0" fontId="0" fillId="12" borderId="0" xfId="0" applyFill="1" applyAlignment="1" applyProtection="1">
      <alignment horizontal="center" vertical="center"/>
      <protection hidden="1"/>
    </xf>
    <xf numFmtId="49" fontId="0" fillId="12" borderId="5" xfId="0" applyNumberFormat="1" applyFill="1" applyBorder="1" applyAlignment="1" applyProtection="1">
      <alignment horizontal="left" vertical="top" wrapText="1"/>
      <protection hidden="1"/>
    </xf>
    <xf numFmtId="49" fontId="0" fillId="12" borderId="11" xfId="0" applyNumberFormat="1" applyFill="1" applyBorder="1" applyAlignment="1" applyProtection="1">
      <alignment horizontal="left" vertical="top" wrapText="1"/>
      <protection hidden="1"/>
    </xf>
    <xf numFmtId="49" fontId="0" fillId="12" borderId="6" xfId="0" applyNumberFormat="1" applyFill="1" applyBorder="1" applyAlignment="1" applyProtection="1">
      <alignment horizontal="left" vertical="top" wrapText="1"/>
      <protection hidden="1"/>
    </xf>
    <xf numFmtId="49" fontId="0" fillId="12" borderId="9" xfId="0" applyNumberFormat="1" applyFill="1" applyBorder="1" applyAlignment="1" applyProtection="1">
      <alignment horizontal="left" vertical="top" wrapText="1"/>
      <protection hidden="1"/>
    </xf>
    <xf numFmtId="49" fontId="0" fillId="12" borderId="0" xfId="0" applyNumberFormat="1" applyFill="1" applyBorder="1" applyAlignment="1" applyProtection="1">
      <alignment horizontal="left" vertical="top" wrapText="1"/>
      <protection hidden="1"/>
    </xf>
    <xf numFmtId="49" fontId="0" fillId="12" borderId="10" xfId="0" applyNumberFormat="1" applyFill="1" applyBorder="1" applyAlignment="1" applyProtection="1">
      <alignment horizontal="left" vertical="top" wrapText="1"/>
      <protection hidden="1"/>
    </xf>
    <xf numFmtId="49" fontId="0" fillId="12" borderId="4" xfId="0" applyNumberFormat="1" applyFill="1" applyBorder="1" applyAlignment="1" applyProtection="1">
      <alignment horizontal="left" vertical="top" wrapText="1"/>
      <protection hidden="1"/>
    </xf>
    <xf numFmtId="49" fontId="0" fillId="12" borderId="7" xfId="0" applyNumberFormat="1" applyFill="1" applyBorder="1" applyAlignment="1" applyProtection="1">
      <alignment horizontal="left" vertical="top" wrapText="1"/>
      <protection hidden="1"/>
    </xf>
    <xf numFmtId="49" fontId="0" fillId="12" borderId="8" xfId="0" applyNumberFormat="1" applyFill="1" applyBorder="1" applyAlignment="1" applyProtection="1">
      <alignment horizontal="left" vertical="top" wrapText="1"/>
      <protection hidden="1"/>
    </xf>
    <xf numFmtId="0" fontId="48" fillId="10" borderId="6" xfId="0" applyFont="1" applyFill="1" applyBorder="1" applyAlignment="1" applyProtection="1">
      <alignment horizontal="center" vertical="center" textRotation="90"/>
      <protection hidden="1"/>
    </xf>
    <xf numFmtId="0" fontId="48" fillId="10" borderId="10" xfId="0" applyFont="1" applyFill="1" applyBorder="1" applyAlignment="1" applyProtection="1">
      <alignment horizontal="center" vertical="center" textRotation="90"/>
      <protection hidden="1"/>
    </xf>
    <xf numFmtId="0" fontId="48" fillId="10" borderId="8" xfId="0" applyFont="1" applyFill="1" applyBorder="1" applyAlignment="1" applyProtection="1">
      <alignment horizontal="center" vertical="center" textRotation="90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Fill="1" applyBorder="1" applyAlignment="1" applyProtection="1">
      <alignment horizontal="center" vertical="center" wrapText="1"/>
      <protection hidden="1"/>
    </xf>
    <xf numFmtId="0" fontId="43" fillId="0" borderId="5" xfId="1" applyFont="1" applyFill="1" applyBorder="1" applyAlignment="1" applyProtection="1">
      <alignment horizontal="left" vertical="center" wrapText="1" indent="4"/>
      <protection hidden="1"/>
    </xf>
    <xf numFmtId="0" fontId="56" fillId="0" borderId="6" xfId="1" applyFont="1" applyFill="1" applyBorder="1" applyAlignment="1" applyProtection="1">
      <alignment horizontal="left" vertical="center" wrapText="1" indent="4"/>
      <protection hidden="1"/>
    </xf>
    <xf numFmtId="0" fontId="56" fillId="0" borderId="9" xfId="1" applyFont="1" applyFill="1" applyBorder="1" applyAlignment="1" applyProtection="1">
      <alignment horizontal="left" vertical="center" wrapText="1" indent="4"/>
      <protection hidden="1"/>
    </xf>
    <xf numFmtId="0" fontId="56" fillId="0" borderId="10" xfId="1" applyFont="1" applyFill="1" applyBorder="1" applyAlignment="1" applyProtection="1">
      <alignment horizontal="left" vertical="center" wrapText="1" indent="4"/>
      <protection hidden="1"/>
    </xf>
    <xf numFmtId="0" fontId="56" fillId="0" borderId="4" xfId="1" applyFont="1" applyFill="1" applyBorder="1" applyAlignment="1" applyProtection="1">
      <alignment horizontal="left" vertical="center" wrapText="1" indent="4"/>
      <protection hidden="1"/>
    </xf>
    <xf numFmtId="0" fontId="56" fillId="0" borderId="8" xfId="1" applyFont="1" applyFill="1" applyBorder="1" applyAlignment="1" applyProtection="1">
      <alignment horizontal="left" vertical="center" wrapText="1" indent="4"/>
      <protection hidden="1"/>
    </xf>
    <xf numFmtId="0" fontId="43" fillId="0" borderId="1" xfId="0" applyFont="1" applyBorder="1" applyAlignment="1">
      <alignment horizontal="left" vertical="center" wrapText="1" indent="5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 wrapText="1" indent="5"/>
    </xf>
    <xf numFmtId="0" fontId="21" fillId="4" borderId="1" xfId="0" applyFont="1" applyFill="1" applyBorder="1" applyAlignment="1" applyProtection="1">
      <alignment horizontal="center" vertical="center" textRotation="90"/>
      <protection hidden="1"/>
    </xf>
    <xf numFmtId="167" fontId="13" fillId="0" borderId="0" xfId="2" applyFont="1" applyFill="1" applyBorder="1" applyAlignment="1" applyProtection="1">
      <alignment horizontal="center" vertical="center"/>
      <protection hidden="1"/>
    </xf>
    <xf numFmtId="169" fontId="19" fillId="0" borderId="1" xfId="0" applyNumberFormat="1" applyFont="1" applyFill="1" applyBorder="1" applyAlignment="1" applyProtection="1">
      <alignment horizontal="right" vertical="center"/>
      <protection hidden="1"/>
    </xf>
    <xf numFmtId="165" fontId="8" fillId="6" borderId="0" xfId="1" applyNumberFormat="1" applyFill="1" applyBorder="1" applyAlignment="1" applyProtection="1">
      <alignment horizontal="center" vertical="center"/>
      <protection hidden="1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167" fontId="5" fillId="4" borderId="1" xfId="2" applyFont="1" applyFill="1" applyBorder="1" applyAlignment="1" applyProtection="1">
      <alignment horizontal="center" vertical="center" wrapText="1"/>
      <protection hidden="1"/>
    </xf>
    <xf numFmtId="0" fontId="37" fillId="0" borderId="1" xfId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21" fillId="4" borderId="1" xfId="0" applyFont="1" applyFill="1" applyBorder="1" applyAlignment="1" applyProtection="1">
      <alignment horizontal="center" vertical="center" textRotation="90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textRotation="90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right"/>
      <protection hidden="1"/>
    </xf>
    <xf numFmtId="0" fontId="22" fillId="13" borderId="11" xfId="0" applyFont="1" applyFill="1" applyBorder="1" applyAlignment="1" applyProtection="1">
      <alignment vertical="center"/>
      <protection hidden="1"/>
    </xf>
    <xf numFmtId="0" fontId="15" fillId="0" borderId="11" xfId="0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6" fillId="3" borderId="13" xfId="0" applyFont="1" applyFill="1" applyBorder="1" applyAlignment="1" applyProtection="1">
      <alignment horizontal="center" vertical="top" wrapText="1"/>
      <protection hidden="1"/>
    </xf>
    <xf numFmtId="0" fontId="6" fillId="3" borderId="12" xfId="0" applyFont="1" applyFill="1" applyBorder="1" applyAlignment="1" applyProtection="1">
      <alignment horizontal="center" vertical="top" wrapText="1"/>
      <protection hidden="1"/>
    </xf>
    <xf numFmtId="169" fontId="22" fillId="9" borderId="2" xfId="0" applyNumberFormat="1" applyFont="1" applyFill="1" applyBorder="1" applyAlignment="1" applyProtection="1">
      <alignment horizontal="center" vertical="center"/>
      <protection hidden="1"/>
    </xf>
    <xf numFmtId="169" fontId="22" fillId="9" borderId="15" xfId="0" applyNumberFormat="1" applyFont="1" applyFill="1" applyBorder="1" applyAlignment="1" applyProtection="1">
      <alignment horizontal="center" vertical="center"/>
      <protection hidden="1"/>
    </xf>
    <xf numFmtId="0" fontId="22" fillId="9" borderId="15" xfId="0" applyFont="1" applyFill="1" applyBorder="1" applyAlignment="1" applyProtection="1">
      <alignment horizontal="center" vertical="center"/>
      <protection hidden="1"/>
    </xf>
    <xf numFmtId="0" fontId="22" fillId="9" borderId="3" xfId="0" applyFont="1" applyFill="1" applyBorder="1" applyAlignment="1" applyProtection="1">
      <alignment horizontal="center" vertical="center"/>
      <protection hidden="1"/>
    </xf>
    <xf numFmtId="0" fontId="21" fillId="10" borderId="10" xfId="0" applyFont="1" applyFill="1" applyBorder="1" applyAlignment="1" applyProtection="1">
      <alignment horizontal="center" vertical="center" textRotation="90" wrapText="1"/>
      <protection hidden="1"/>
    </xf>
    <xf numFmtId="0" fontId="21" fillId="10" borderId="8" xfId="0" applyFont="1" applyFill="1" applyBorder="1" applyAlignment="1" applyProtection="1">
      <alignment horizontal="center" vertical="center" textRotation="90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top" wrapText="1"/>
      <protection hidden="1"/>
    </xf>
    <xf numFmtId="0" fontId="8" fillId="0" borderId="5" xfId="1" applyFill="1" applyBorder="1" applyAlignment="1" applyProtection="1">
      <alignment horizontal="center" vertical="center" wrapText="1"/>
      <protection hidden="1"/>
    </xf>
    <xf numFmtId="0" fontId="8" fillId="0" borderId="6" xfId="1" applyFill="1" applyBorder="1" applyAlignment="1" applyProtection="1">
      <alignment horizontal="center" vertical="center" wrapText="1"/>
      <protection hidden="1"/>
    </xf>
    <xf numFmtId="0" fontId="8" fillId="0" borderId="9" xfId="1" applyFill="1" applyBorder="1" applyAlignment="1" applyProtection="1">
      <alignment horizontal="center" vertical="center" wrapText="1"/>
      <protection hidden="1"/>
    </xf>
    <xf numFmtId="0" fontId="8" fillId="0" borderId="10" xfId="1" applyFill="1" applyBorder="1" applyAlignment="1" applyProtection="1">
      <alignment horizontal="center" vertical="center" wrapText="1"/>
      <protection hidden="1"/>
    </xf>
    <xf numFmtId="0" fontId="8" fillId="0" borderId="4" xfId="1" applyFill="1" applyBorder="1" applyAlignment="1" applyProtection="1">
      <alignment horizontal="center" vertical="center" wrapText="1"/>
      <protection hidden="1"/>
    </xf>
    <xf numFmtId="0" fontId="8" fillId="0" borderId="8" xfId="1" applyFill="1" applyBorder="1" applyAlignment="1" applyProtection="1">
      <alignment horizontal="center" vertical="center" wrapText="1"/>
      <protection hidden="1"/>
    </xf>
    <xf numFmtId="0" fontId="22" fillId="7" borderId="11" xfId="0" applyFont="1" applyFill="1" applyBorder="1" applyAlignment="1" applyProtection="1">
      <alignment vertical="center"/>
      <protection hidden="1"/>
    </xf>
    <xf numFmtId="0" fontId="29" fillId="0" borderId="1" xfId="1" applyFont="1" applyFill="1" applyBorder="1" applyAlignment="1" applyProtection="1">
      <alignment horizontal="center" vertical="center" wrapText="1"/>
      <protection hidden="1"/>
    </xf>
    <xf numFmtId="0" fontId="26" fillId="0" borderId="1" xfId="1" applyFont="1" applyFill="1" applyBorder="1" applyAlignment="1" applyProtection="1">
      <alignment horizontal="center" vertical="center" wrapText="1"/>
      <protection hidden="1"/>
    </xf>
    <xf numFmtId="0" fontId="28" fillId="0" borderId="1" xfId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1" applyFill="1" applyBorder="1" applyAlignment="1" applyProtection="1">
      <alignment horizontal="center" vertical="center" wrapText="1"/>
      <protection hidden="1"/>
    </xf>
    <xf numFmtId="0" fontId="8" fillId="0" borderId="1" xfId="1" applyFill="1" applyBorder="1" applyAlignment="1" applyProtection="1">
      <alignment horizontal="center" vertical="center"/>
      <protection hidden="1"/>
    </xf>
    <xf numFmtId="0" fontId="8" fillId="0" borderId="1" xfId="1" applyBorder="1" applyAlignment="1" applyProtection="1">
      <alignment horizontal="center" vertical="center" wrapText="1"/>
      <protection hidden="1"/>
    </xf>
    <xf numFmtId="0" fontId="31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5" xfId="1" applyBorder="1" applyAlignment="1" applyProtection="1">
      <alignment horizontal="center" vertical="center" wrapText="1"/>
      <protection hidden="1"/>
    </xf>
    <xf numFmtId="0" fontId="8" fillId="0" borderId="6" xfId="1" applyBorder="1" applyAlignment="1" applyProtection="1">
      <alignment horizontal="center" vertical="center" wrapText="1"/>
      <protection hidden="1"/>
    </xf>
    <xf numFmtId="0" fontId="8" fillId="0" borderId="4" xfId="1" applyBorder="1" applyAlignment="1" applyProtection="1">
      <alignment horizontal="center" vertical="center" wrapText="1"/>
      <protection hidden="1"/>
    </xf>
    <xf numFmtId="0" fontId="8" fillId="0" borderId="8" xfId="1" applyBorder="1" applyAlignment="1" applyProtection="1">
      <alignment horizontal="center" vertical="center" wrapText="1"/>
      <protection hidden="1"/>
    </xf>
    <xf numFmtId="0" fontId="8" fillId="0" borderId="3" xfId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25" fillId="0" borderId="2" xfId="1" applyFont="1" applyBorder="1" applyAlignment="1" applyProtection="1">
      <alignment horizontal="center" vertical="center" wrapText="1"/>
      <protection hidden="1"/>
    </xf>
    <xf numFmtId="0" fontId="25" fillId="0" borderId="1" xfId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7" fillId="0" borderId="1" xfId="1" applyFont="1" applyFill="1" applyBorder="1" applyAlignment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 wrapText="1"/>
      <protection hidden="1"/>
    </xf>
    <xf numFmtId="0" fontId="22" fillId="14" borderId="11" xfId="0" applyFont="1" applyFill="1" applyBorder="1" applyAlignment="1" applyProtection="1">
      <alignment horizontal="left" vertical="center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6" fillId="3" borderId="1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center" textRotation="90"/>
      <protection hidden="1"/>
    </xf>
    <xf numFmtId="0" fontId="41" fillId="0" borderId="1" xfId="1" applyFont="1" applyFill="1" applyBorder="1" applyAlignment="1" applyProtection="1">
      <alignment horizontal="center" vertical="center" wrapText="1"/>
      <protection hidden="1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1" fillId="0" borderId="5" xfId="1" applyFont="1" applyFill="1" applyBorder="1" applyAlignment="1" applyProtection="1">
      <alignment horizontal="center" vertical="center" wrapText="1"/>
      <protection hidden="1"/>
    </xf>
    <xf numFmtId="0" fontId="41" fillId="0" borderId="6" xfId="1" applyFont="1" applyFill="1" applyBorder="1" applyAlignment="1" applyProtection="1">
      <alignment horizontal="center" vertical="center" wrapText="1"/>
      <protection hidden="1"/>
    </xf>
    <xf numFmtId="0" fontId="41" fillId="0" borderId="9" xfId="1" applyFont="1" applyFill="1" applyBorder="1" applyAlignment="1" applyProtection="1">
      <alignment horizontal="center" vertical="center" wrapText="1"/>
      <protection hidden="1"/>
    </xf>
    <xf numFmtId="0" fontId="41" fillId="0" borderId="10" xfId="1" applyFont="1" applyFill="1" applyBorder="1" applyAlignment="1" applyProtection="1">
      <alignment horizontal="center" vertical="center" wrapText="1"/>
      <protection hidden="1"/>
    </xf>
    <xf numFmtId="0" fontId="41" fillId="0" borderId="4" xfId="1" applyFont="1" applyFill="1" applyBorder="1" applyAlignment="1" applyProtection="1">
      <alignment horizontal="center" vertical="center" wrapText="1"/>
      <protection hidden="1"/>
    </xf>
    <xf numFmtId="0" fontId="41" fillId="0" borderId="8" xfId="1" applyFont="1" applyFill="1" applyBorder="1" applyAlignment="1" applyProtection="1">
      <alignment horizontal="center" vertical="center" wrapText="1"/>
      <protection hidden="1"/>
    </xf>
    <xf numFmtId="0" fontId="22" fillId="15" borderId="11" xfId="0" applyFont="1" applyFill="1" applyBorder="1" applyAlignment="1" applyProtection="1">
      <alignment horizontal="left" vertical="center"/>
      <protection hidden="1"/>
    </xf>
    <xf numFmtId="0" fontId="6" fillId="7" borderId="0" xfId="0" applyFont="1" applyFill="1" applyBorder="1" applyAlignment="1" applyProtection="1">
      <alignment horizontal="right" vertical="center"/>
      <protection hidden="1"/>
    </xf>
    <xf numFmtId="0" fontId="34" fillId="7" borderId="0" xfId="0" applyFont="1" applyFill="1" applyBorder="1" applyAlignment="1" applyProtection="1">
      <alignment horizontal="right" vertical="center"/>
      <protection hidden="1"/>
    </xf>
    <xf numFmtId="0" fontId="22" fillId="16" borderId="1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  <protection hidden="1"/>
    </xf>
    <xf numFmtId="0" fontId="34" fillId="0" borderId="0" xfId="0" applyFont="1" applyFill="1" applyBorder="1" applyAlignment="1" applyProtection="1">
      <alignment horizontal="right" vertical="center"/>
      <protection hidden="1"/>
    </xf>
    <xf numFmtId="0" fontId="6" fillId="3" borderId="1" xfId="0" applyFont="1" applyFill="1" applyBorder="1" applyAlignment="1" applyProtection="1">
      <alignment horizontal="center" vertical="top" wrapText="1"/>
      <protection hidden="1"/>
    </xf>
    <xf numFmtId="169" fontId="22" fillId="0" borderId="9" xfId="0" applyNumberFormat="1" applyFont="1" applyFill="1" applyBorder="1" applyAlignment="1" applyProtection="1">
      <alignment horizontal="center" vertical="center"/>
      <protection hidden="1"/>
    </xf>
    <xf numFmtId="169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8" borderId="0" xfId="0" applyFill="1" applyBorder="1" applyAlignment="1" applyProtection="1">
      <alignment horizontal="right" vertical="center"/>
      <protection hidden="1"/>
    </xf>
    <xf numFmtId="0" fontId="13" fillId="8" borderId="0" xfId="0" applyFont="1" applyFill="1" applyAlignment="1" applyProtection="1">
      <alignment horizontal="center" vertical="center"/>
      <protection hidden="1"/>
    </xf>
    <xf numFmtId="0" fontId="8" fillId="5" borderId="0" xfId="1" applyFill="1" applyAlignment="1" applyProtection="1">
      <alignment horizontal="center" vertical="center"/>
      <protection locked="0" hidden="1"/>
    </xf>
    <xf numFmtId="0" fontId="7" fillId="7" borderId="0" xfId="0" applyFont="1" applyFill="1" applyAlignment="1" applyProtection="1">
      <alignment horizontal="center" vertical="center"/>
      <protection hidden="1"/>
    </xf>
    <xf numFmtId="166" fontId="13" fillId="8" borderId="0" xfId="0" applyNumberFormat="1" applyFont="1" applyFill="1" applyAlignment="1" applyProtection="1">
      <alignment horizontal="right" vertical="center"/>
      <protection hidden="1"/>
    </xf>
    <xf numFmtId="0" fontId="6" fillId="8" borderId="0" xfId="0" applyFont="1" applyFill="1" applyBorder="1" applyAlignment="1" applyProtection="1">
      <alignment horizontal="right" vertical="center"/>
      <protection hidden="1"/>
    </xf>
    <xf numFmtId="0" fontId="6" fillId="8" borderId="9" xfId="0" applyFont="1" applyFill="1" applyBorder="1" applyAlignment="1" applyProtection="1">
      <alignment horizontal="right" vertical="center"/>
      <protection hidden="1"/>
    </xf>
    <xf numFmtId="0" fontId="6" fillId="10" borderId="0" xfId="0" applyFont="1" applyFill="1" applyBorder="1" applyAlignment="1" applyProtection="1">
      <alignment horizontal="right" vertical="center"/>
      <protection hidden="1"/>
    </xf>
    <xf numFmtId="166" fontId="6" fillId="10" borderId="0" xfId="0" applyNumberFormat="1" applyFont="1" applyFill="1" applyAlignment="1" applyProtection="1">
      <alignment horizontal="right" vertical="center"/>
      <protection hidden="1"/>
    </xf>
    <xf numFmtId="0" fontId="18" fillId="8" borderId="0" xfId="0" applyFont="1" applyFill="1" applyAlignment="1" applyProtection="1">
      <alignment horizontal="right" vertical="center" wrapText="1"/>
      <protection hidden="1"/>
    </xf>
    <xf numFmtId="0" fontId="18" fillId="8" borderId="0" xfId="0" applyFont="1" applyFill="1" applyAlignment="1" applyProtection="1">
      <alignment horizontal="right" vertical="center"/>
      <protection hidden="1"/>
    </xf>
    <xf numFmtId="0" fontId="0" fillId="8" borderId="1" xfId="0" applyFill="1" applyBorder="1" applyAlignment="1" applyProtection="1">
      <alignment horizontal="right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right"/>
      <protection hidden="1"/>
    </xf>
    <xf numFmtId="0" fontId="0" fillId="8" borderId="0" xfId="0" applyFill="1" applyAlignment="1" applyProtection="1">
      <alignment horizontal="right"/>
      <protection hidden="1"/>
    </xf>
    <xf numFmtId="166" fontId="0" fillId="8" borderId="0" xfId="0" applyNumberFormat="1" applyFill="1" applyAlignment="1" applyProtection="1">
      <protection hidden="1"/>
    </xf>
    <xf numFmtId="166" fontId="17" fillId="8" borderId="0" xfId="0" applyNumberFormat="1" applyFont="1" applyFill="1" applyAlignment="1" applyProtection="1">
      <alignment horizontal="right" vertical="center"/>
      <protection hidden="1"/>
    </xf>
    <xf numFmtId="165" fontId="0" fillId="8" borderId="0" xfId="3" applyNumberFormat="1" applyFont="1" applyFill="1" applyAlignment="1" applyProtection="1">
      <alignment horizontal="right" vertical="center"/>
      <protection hidden="1"/>
    </xf>
    <xf numFmtId="166" fontId="0" fillId="8" borderId="0" xfId="0" applyNumberFormat="1" applyFill="1" applyAlignment="1" applyProtection="1">
      <alignment horizontal="center" vertical="center"/>
      <protection hidden="1"/>
    </xf>
    <xf numFmtId="9" fontId="5" fillId="8" borderId="0" xfId="0" applyNumberFormat="1" applyFont="1" applyFill="1" applyAlignment="1" applyProtection="1">
      <alignment horizontal="right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17" fillId="0" borderId="1" xfId="0" applyFont="1" applyFill="1" applyBorder="1" applyAlignment="1" applyProtection="1">
      <alignment horizontal="center" vertical="center" wrapText="1"/>
      <protection locked="0" hidden="1"/>
    </xf>
    <xf numFmtId="0" fontId="17" fillId="0" borderId="2" xfId="0" applyFont="1" applyFill="1" applyBorder="1" applyAlignment="1" applyProtection="1">
      <alignment horizontal="center" vertical="center" wrapText="1"/>
      <protection locked="0" hidden="1"/>
    </xf>
    <xf numFmtId="0" fontId="17" fillId="0" borderId="15" xfId="0" applyFont="1" applyFill="1" applyBorder="1" applyAlignment="1" applyProtection="1">
      <alignment horizontal="center" vertical="center" wrapText="1"/>
      <protection locked="0" hidden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left" vertical="center"/>
      <protection locked="0"/>
    </xf>
    <xf numFmtId="0" fontId="17" fillId="0" borderId="15" xfId="0" applyNumberFormat="1" applyFont="1" applyFill="1" applyBorder="1" applyAlignment="1" applyProtection="1">
      <alignment horizontal="left" vertical="center"/>
      <protection locked="0"/>
    </xf>
    <xf numFmtId="0" fontId="17" fillId="0" borderId="3" xfId="0" applyNumberFormat="1" applyFont="1" applyFill="1" applyBorder="1" applyAlignment="1" applyProtection="1">
      <alignment horizontal="left" vertical="center"/>
      <protection locked="0"/>
    </xf>
    <xf numFmtId="1" fontId="17" fillId="0" borderId="2" xfId="0" applyNumberFormat="1" applyFont="1" applyFill="1" applyBorder="1" applyAlignment="1" applyProtection="1">
      <alignment horizontal="left" vertical="center"/>
      <protection locked="0"/>
    </xf>
    <xf numFmtId="1" fontId="17" fillId="0" borderId="15" xfId="0" applyNumberFormat="1" applyFont="1" applyFill="1" applyBorder="1" applyAlignment="1" applyProtection="1">
      <alignment horizontal="left" vertical="center"/>
      <protection locked="0"/>
    </xf>
    <xf numFmtId="1" fontId="17" fillId="0" borderId="3" xfId="0" applyNumberFormat="1" applyFont="1" applyFill="1" applyBorder="1" applyAlignment="1" applyProtection="1">
      <alignment horizontal="left" vertical="center"/>
      <protection locked="0"/>
    </xf>
  </cellXfs>
  <cellStyles count="4">
    <cellStyle name="Гиперссылка" xfId="1" builtinId="8"/>
    <cellStyle name="Денежный" xfId="3" builtinId="4"/>
    <cellStyle name="Обычный" xfId="0" builtinId="0"/>
    <cellStyle name="Финансовый" xfId="2" builtinId="3"/>
  </cellStyles>
  <dxfs count="8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8F8F8"/>
      <color rgb="FFFFFF66"/>
      <color rgb="FFFF99FF"/>
      <color rgb="FF66FF66"/>
      <color rgb="FFDDDDDD"/>
      <color rgb="FFFFFF99"/>
      <color rgb="FFF4BA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23813</xdr:colOff>
      <xdr:row>1</xdr:row>
      <xdr:rowOff>23812</xdr:rowOff>
    </xdr:from>
    <xdr:to>
      <xdr:col>16</xdr:col>
      <xdr:colOff>1944687</xdr:colOff>
      <xdr:row>18</xdr:row>
      <xdr:rowOff>182562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876" y="825500"/>
          <a:ext cx="5016499" cy="3762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11</xdr:col>
      <xdr:colOff>90617</xdr:colOff>
      <xdr:row>18</xdr:row>
      <xdr:rowOff>638175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5596067" cy="3733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1</xdr:row>
      <xdr:rowOff>0</xdr:rowOff>
    </xdr:from>
    <xdr:to>
      <xdr:col>22</xdr:col>
      <xdr:colOff>0</xdr:colOff>
      <xdr:row>10</xdr:row>
      <xdr:rowOff>131257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0"/>
          <a:ext cx="6296025" cy="1845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297655</xdr:colOff>
      <xdr:row>2</xdr:row>
      <xdr:rowOff>71437</xdr:rowOff>
    </xdr:from>
    <xdr:to>
      <xdr:col>9</xdr:col>
      <xdr:colOff>345278</xdr:colOff>
      <xdr:row>2</xdr:row>
      <xdr:rowOff>321465</xdr:rowOff>
    </xdr:to>
    <xdr:sp macro="" textlink="">
      <xdr:nvSpPr>
        <xdr:cNvPr id="2" name="Стрелка углом вверх 1"/>
        <xdr:cNvSpPr/>
      </xdr:nvSpPr>
      <xdr:spPr>
        <a:xfrm rot="10800000" flipH="1">
          <a:off x="7012780" y="671512"/>
          <a:ext cx="704848" cy="250028"/>
        </a:xfrm>
        <a:prstGeom prst="bentUp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762000</xdr:colOff>
      <xdr:row>1</xdr:row>
      <xdr:rowOff>226218</xdr:rowOff>
    </xdr:from>
    <xdr:to>
      <xdr:col>8</xdr:col>
      <xdr:colOff>226219</xdr:colOff>
      <xdr:row>2</xdr:row>
      <xdr:rowOff>288280</xdr:rowOff>
    </xdr:to>
    <xdr:sp macro="" textlink="">
      <xdr:nvSpPr>
        <xdr:cNvPr id="3" name="TextBox 2"/>
        <xdr:cNvSpPr txBox="1"/>
      </xdr:nvSpPr>
      <xdr:spPr>
        <a:xfrm>
          <a:off x="5276850" y="559593"/>
          <a:ext cx="1664494" cy="3287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заполнять сюда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297655</xdr:colOff>
      <xdr:row>2</xdr:row>
      <xdr:rowOff>71437</xdr:rowOff>
    </xdr:from>
    <xdr:to>
      <xdr:col>9</xdr:col>
      <xdr:colOff>345278</xdr:colOff>
      <xdr:row>2</xdr:row>
      <xdr:rowOff>321465</xdr:rowOff>
    </xdr:to>
    <xdr:sp macro="" textlink="">
      <xdr:nvSpPr>
        <xdr:cNvPr id="2" name="Стрелка углом вверх 1"/>
        <xdr:cNvSpPr/>
      </xdr:nvSpPr>
      <xdr:spPr>
        <a:xfrm rot="10800000" flipH="1">
          <a:off x="6715124" y="631031"/>
          <a:ext cx="702467" cy="250028"/>
        </a:xfrm>
        <a:prstGeom prst="bentUp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790574</xdr:colOff>
      <xdr:row>1</xdr:row>
      <xdr:rowOff>495300</xdr:rowOff>
    </xdr:from>
    <xdr:to>
      <xdr:col>8</xdr:col>
      <xdr:colOff>226218</xdr:colOff>
      <xdr:row>2</xdr:row>
      <xdr:rowOff>288280</xdr:rowOff>
    </xdr:to>
    <xdr:sp macro="" textlink="">
      <xdr:nvSpPr>
        <xdr:cNvPr id="3" name="TextBox 2"/>
        <xdr:cNvSpPr txBox="1"/>
      </xdr:nvSpPr>
      <xdr:spPr>
        <a:xfrm>
          <a:off x="7296149" y="828675"/>
          <a:ext cx="1635919" cy="3359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заполнять сюда</a:t>
          </a:r>
        </a:p>
      </xdr:txBody>
    </xdr:sp>
    <xdr:clientData/>
  </xdr:twoCellAnchor>
  <xdr:twoCellAnchor editAs="oneCell">
    <xdr:from>
      <xdr:col>2</xdr:col>
      <xdr:colOff>53975</xdr:colOff>
      <xdr:row>0</xdr:row>
      <xdr:rowOff>173568</xdr:rowOff>
    </xdr:from>
    <xdr:to>
      <xdr:col>3</xdr:col>
      <xdr:colOff>719931</xdr:colOff>
      <xdr:row>2</xdr:row>
      <xdr:rowOff>151764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625" y="173568"/>
          <a:ext cx="1408906" cy="8544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297655</xdr:colOff>
      <xdr:row>2</xdr:row>
      <xdr:rowOff>71437</xdr:rowOff>
    </xdr:from>
    <xdr:to>
      <xdr:col>9</xdr:col>
      <xdr:colOff>345278</xdr:colOff>
      <xdr:row>2</xdr:row>
      <xdr:rowOff>321465</xdr:rowOff>
    </xdr:to>
    <xdr:sp macro="" textlink="">
      <xdr:nvSpPr>
        <xdr:cNvPr id="2" name="Стрелка углом вверх 1"/>
        <xdr:cNvSpPr/>
      </xdr:nvSpPr>
      <xdr:spPr>
        <a:xfrm rot="10800000" flipH="1">
          <a:off x="4564855" y="452437"/>
          <a:ext cx="657223" cy="116678"/>
        </a:xfrm>
        <a:prstGeom prst="bentUp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333375</xdr:colOff>
      <xdr:row>1</xdr:row>
      <xdr:rowOff>226218</xdr:rowOff>
    </xdr:from>
    <xdr:to>
      <xdr:col>8</xdr:col>
      <xdr:colOff>226219</xdr:colOff>
      <xdr:row>2</xdr:row>
      <xdr:rowOff>288280</xdr:rowOff>
    </xdr:to>
    <xdr:sp macro="" textlink="">
      <xdr:nvSpPr>
        <xdr:cNvPr id="3" name="TextBox 2"/>
        <xdr:cNvSpPr txBox="1"/>
      </xdr:nvSpPr>
      <xdr:spPr>
        <a:xfrm>
          <a:off x="3381375" y="378618"/>
          <a:ext cx="1112044" cy="195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заполнять сюда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297655</xdr:colOff>
      <xdr:row>2</xdr:row>
      <xdr:rowOff>71437</xdr:rowOff>
    </xdr:from>
    <xdr:to>
      <xdr:col>9</xdr:col>
      <xdr:colOff>345278</xdr:colOff>
      <xdr:row>2</xdr:row>
      <xdr:rowOff>321465</xdr:rowOff>
    </xdr:to>
    <xdr:sp macro="" textlink="">
      <xdr:nvSpPr>
        <xdr:cNvPr id="2" name="Стрелка углом вверх 1"/>
        <xdr:cNvSpPr/>
      </xdr:nvSpPr>
      <xdr:spPr>
        <a:xfrm rot="10800000" flipH="1">
          <a:off x="6612730" y="671512"/>
          <a:ext cx="638173" cy="250028"/>
        </a:xfrm>
        <a:prstGeom prst="bentUp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676275</xdr:colOff>
      <xdr:row>1</xdr:row>
      <xdr:rowOff>438150</xdr:rowOff>
    </xdr:from>
    <xdr:to>
      <xdr:col>8</xdr:col>
      <xdr:colOff>226219</xdr:colOff>
      <xdr:row>2</xdr:row>
      <xdr:rowOff>288280</xdr:rowOff>
    </xdr:to>
    <xdr:sp macro="" textlink="">
      <xdr:nvSpPr>
        <xdr:cNvPr id="3" name="TextBox 2"/>
        <xdr:cNvSpPr txBox="1"/>
      </xdr:nvSpPr>
      <xdr:spPr>
        <a:xfrm>
          <a:off x="4914900" y="771525"/>
          <a:ext cx="1674019" cy="3359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 cap="none" spc="0">
              <a:ln w="0"/>
              <a:solidFill>
                <a:schemeClr val="accent1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заполнять сюда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steelmuscles.ru/product/protein/fast" TargetMode="External"/><Relationship Id="rId13" Type="http://schemas.openxmlformats.org/officeDocument/2006/relationships/hyperlink" Target="http://steelmuscles.ru/product/other/vitamin_c" TargetMode="External"/><Relationship Id="rId18" Type="http://schemas.openxmlformats.org/officeDocument/2006/relationships/hyperlink" Target="http://steelmuscles.ru/product/other/creatine_plus" TargetMode="External"/><Relationship Id="rId3" Type="http://schemas.openxmlformats.org/officeDocument/2006/relationships/hyperlink" Target="http://steelmuscles.ru/product/amino/aakg" TargetMode="External"/><Relationship Id="rId21" Type="http://schemas.openxmlformats.org/officeDocument/2006/relationships/vmlDrawing" Target="../drawings/vmlDrawing2.vml"/><Relationship Id="rId7" Type="http://schemas.openxmlformats.org/officeDocument/2006/relationships/hyperlink" Target="http://steelmuscles.ru/product/protein/veg" TargetMode="External"/><Relationship Id="rId12" Type="http://schemas.openxmlformats.org/officeDocument/2006/relationships/hyperlink" Target="http://steelmuscles.ru/product/other/noisebomb" TargetMode="External"/><Relationship Id="rId17" Type="http://schemas.openxmlformats.org/officeDocument/2006/relationships/hyperlink" Target="http://steelmuscles.ru/product/amino/bcaa8000" TargetMode="External"/><Relationship Id="rId2" Type="http://schemas.openxmlformats.org/officeDocument/2006/relationships/hyperlink" Target="http://steelmuscles.ru/product/other/vitasystem" TargetMode="External"/><Relationship Id="rId16" Type="http://schemas.openxmlformats.org/officeDocument/2006/relationships/hyperlink" Target="http://steelmuscles.ru/product/protein/blend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http://steelmuscles.ru/product/other/powerflex" TargetMode="External"/><Relationship Id="rId6" Type="http://schemas.openxmlformats.org/officeDocument/2006/relationships/hyperlink" Target="http://steelmuscles.ru/product/protein/long" TargetMode="External"/><Relationship Id="rId11" Type="http://schemas.openxmlformats.org/officeDocument/2006/relationships/hyperlink" Target="http://steelmuscles.ru/product/amino/aolysine" TargetMode="External"/><Relationship Id="rId5" Type="http://schemas.openxmlformats.org/officeDocument/2006/relationships/hyperlink" Target="http://steelmuscles.ru/product/protein/high" TargetMode="External"/><Relationship Id="rId15" Type="http://schemas.openxmlformats.org/officeDocument/2006/relationships/hyperlink" Target="http://steelmuscles.ru/product/protein/for" TargetMode="External"/><Relationship Id="rId10" Type="http://schemas.openxmlformats.org/officeDocument/2006/relationships/hyperlink" Target="http://steelmuscles.ru/product/amino/carnitine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steelmuscles.ru/product/amino/hvy_bcaa" TargetMode="External"/><Relationship Id="rId9" Type="http://schemas.openxmlformats.org/officeDocument/2006/relationships/hyperlink" Target="http://steelmuscles.ru/product/protein/fastbig" TargetMode="External"/><Relationship Id="rId14" Type="http://schemas.openxmlformats.org/officeDocument/2006/relationships/hyperlink" Target="http://steelmuscles.ru/product/amino/bcaarec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steelmuscles.ru/product/amino/bcaa_black" TargetMode="External"/><Relationship Id="rId3" Type="http://schemas.openxmlformats.org/officeDocument/2006/relationships/hyperlink" Target="http://steelmuscles.ru/product/other/grow_bla&#1089;k" TargetMode="External"/><Relationship Id="rId7" Type="http://schemas.openxmlformats.org/officeDocument/2006/relationships/hyperlink" Target="http://steelmuscles.ru/product/amino/powerpump_black" TargetMode="External"/><Relationship Id="rId2" Type="http://schemas.openxmlformats.org/officeDocument/2006/relationships/hyperlink" Target="http://steelmuscles.ru/product/other/con_black" TargetMode="External"/><Relationship Id="rId1" Type="http://schemas.openxmlformats.org/officeDocument/2006/relationships/hyperlink" Target="http://steelmuscles.ru/product/other/healthshot_black" TargetMode="External"/><Relationship Id="rId6" Type="http://schemas.openxmlformats.org/officeDocument/2006/relationships/hyperlink" Target="http://steelmuscles.ru/product/other/radx" TargetMode="External"/><Relationship Id="rId11" Type="http://schemas.openxmlformats.org/officeDocument/2006/relationships/vmlDrawing" Target="../drawings/vmlDrawing3.vml"/><Relationship Id="rId5" Type="http://schemas.openxmlformats.org/officeDocument/2006/relationships/hyperlink" Target="http://steelmuscles.ru/product/amino/glutamine_black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://steelmuscles.ru/product/other/creatine_black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yadi.sk/d/eGxXk5Gz3M5kr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DDDDDD"/>
  </sheetPr>
  <dimension ref="B1:J19"/>
  <sheetViews>
    <sheetView showGridLines="0" showRowColHeaders="0" tabSelected="1" view="pageBreakPreview" zoomScale="120" zoomScaleNormal="100" zoomScaleSheetLayoutView="120" workbookViewId="0">
      <selection activeCell="D15" sqref="D15"/>
    </sheetView>
  </sheetViews>
  <sheetFormatPr defaultColWidth="9.140625" defaultRowHeight="15" x14ac:dyDescent="0.25"/>
  <cols>
    <col min="1" max="1" width="29.5703125" style="1" customWidth="1"/>
    <col min="2" max="2" width="12" style="1" customWidth="1"/>
    <col min="3" max="3" width="10.28515625" style="1" customWidth="1"/>
    <col min="4" max="4" width="14.28515625" style="1" bestFit="1" customWidth="1"/>
    <col min="5" max="10" width="9.140625" style="1"/>
    <col min="11" max="11" width="0.5703125" style="1" customWidth="1"/>
    <col min="12" max="16" width="9.140625" style="1"/>
    <col min="17" max="17" width="29.5703125" style="1" customWidth="1"/>
    <col min="18" max="19" width="9.140625" style="1"/>
    <col min="20" max="20" width="5.7109375" style="1" customWidth="1"/>
    <col min="21" max="21" width="5" style="1" customWidth="1"/>
    <col min="22" max="22" width="9.140625" style="1"/>
    <col min="23" max="23" width="19.7109375" style="1" customWidth="1"/>
    <col min="24" max="26" width="9.140625" style="1"/>
    <col min="27" max="27" width="8.5703125" style="1" customWidth="1"/>
    <col min="28" max="28" width="9.140625" style="1"/>
    <col min="29" max="29" width="7.7109375" style="1" customWidth="1"/>
    <col min="30" max="16384" width="9.140625" style="1"/>
  </cols>
  <sheetData>
    <row r="1" spans="2:10" ht="63" customHeight="1" x14ac:dyDescent="0.25"/>
    <row r="2" spans="2:10" ht="38.25" customHeight="1" x14ac:dyDescent="0.25">
      <c r="B2" s="240" t="s">
        <v>45</v>
      </c>
      <c r="C2" s="240"/>
      <c r="D2" s="240"/>
      <c r="E2" s="240"/>
      <c r="F2" s="240"/>
      <c r="G2" s="240"/>
      <c r="H2" s="240"/>
      <c r="I2" s="240"/>
      <c r="J2" s="240"/>
    </row>
    <row r="3" spans="2:10" x14ac:dyDescent="0.25">
      <c r="B3" s="241" t="s">
        <v>70</v>
      </c>
      <c r="C3" s="241"/>
      <c r="D3" s="241"/>
      <c r="E3" s="241"/>
      <c r="F3" s="241"/>
      <c r="G3" s="241"/>
      <c r="H3" s="241"/>
      <c r="I3" s="241"/>
      <c r="J3" s="241"/>
    </row>
    <row r="4" spans="2:10" x14ac:dyDescent="0.25">
      <c r="B4" s="241"/>
      <c r="C4" s="241"/>
      <c r="D4" s="241"/>
      <c r="E4" s="241"/>
      <c r="F4" s="241"/>
      <c r="G4" s="241"/>
      <c r="H4" s="241"/>
      <c r="I4" s="241"/>
      <c r="J4" s="241"/>
    </row>
    <row r="5" spans="2:10" ht="9.75" customHeight="1" x14ac:dyDescent="0.25">
      <c r="B5" s="2"/>
      <c r="C5" s="2"/>
      <c r="D5" s="2"/>
      <c r="E5" s="2"/>
      <c r="F5" s="2"/>
      <c r="G5" s="2"/>
      <c r="H5" s="2"/>
      <c r="I5" s="2"/>
      <c r="J5" s="2"/>
    </row>
    <row r="6" spans="2:10" ht="15.75" x14ac:dyDescent="0.25">
      <c r="B6" s="242" t="s">
        <v>69</v>
      </c>
      <c r="C6" s="242"/>
      <c r="D6" s="242"/>
      <c r="E6" s="242"/>
      <c r="F6" s="242"/>
      <c r="G6" s="242"/>
      <c r="H6" s="242"/>
      <c r="I6" s="242"/>
      <c r="J6" s="242"/>
    </row>
    <row r="7" spans="2:10" ht="15.75" x14ac:dyDescent="0.25">
      <c r="B7" s="239" t="s">
        <v>16</v>
      </c>
      <c r="C7" s="239"/>
      <c r="D7" s="243"/>
      <c r="E7" s="244"/>
      <c r="F7" s="244"/>
      <c r="G7" s="244"/>
      <c r="H7" s="244"/>
      <c r="I7" s="245"/>
      <c r="J7" s="2"/>
    </row>
    <row r="8" spans="2:10" ht="15.75" x14ac:dyDescent="0.25">
      <c r="B8" s="239" t="s">
        <v>12</v>
      </c>
      <c r="C8" s="239"/>
      <c r="D8" s="243"/>
      <c r="E8" s="244"/>
      <c r="F8" s="244"/>
      <c r="G8" s="244"/>
      <c r="H8" s="244"/>
      <c r="I8" s="245"/>
      <c r="J8" s="2"/>
    </row>
    <row r="9" spans="2:10" ht="15.75" x14ac:dyDescent="0.25">
      <c r="B9" s="239" t="s">
        <v>13</v>
      </c>
      <c r="C9" s="239"/>
      <c r="D9" s="250"/>
      <c r="E9" s="251"/>
      <c r="F9" s="251"/>
      <c r="G9" s="251"/>
      <c r="H9" s="251"/>
      <c r="I9" s="252"/>
      <c r="J9" s="2"/>
    </row>
    <row r="10" spans="2:10" ht="15.75" x14ac:dyDescent="0.25">
      <c r="B10" s="239" t="s">
        <v>20</v>
      </c>
      <c r="C10" s="239"/>
      <c r="D10" s="250"/>
      <c r="E10" s="251"/>
      <c r="F10" s="251"/>
      <c r="G10" s="251"/>
      <c r="H10" s="251"/>
      <c r="I10" s="252"/>
      <c r="J10" s="2"/>
    </row>
    <row r="11" spans="2:10" ht="15.75" x14ac:dyDescent="0.25">
      <c r="B11" s="239" t="s">
        <v>14</v>
      </c>
      <c r="C11" s="239"/>
      <c r="D11" s="243"/>
      <c r="E11" s="244"/>
      <c r="F11" s="244"/>
      <c r="G11" s="244"/>
      <c r="H11" s="244"/>
      <c r="I11" s="245"/>
      <c r="J11" s="2"/>
    </row>
    <row r="12" spans="2:10" ht="15.75" x14ac:dyDescent="0.25">
      <c r="B12" s="248" t="s">
        <v>74</v>
      </c>
      <c r="C12" s="249"/>
      <c r="D12" s="243"/>
      <c r="E12" s="244"/>
      <c r="F12" s="244"/>
      <c r="G12" s="244"/>
      <c r="H12" s="244"/>
      <c r="I12" s="245"/>
      <c r="J12" s="2"/>
    </row>
    <row r="13" spans="2:10" x14ac:dyDescent="0.25">
      <c r="B13" s="2"/>
      <c r="C13" s="2"/>
      <c r="D13" s="2"/>
      <c r="E13" s="2"/>
      <c r="F13" s="2"/>
      <c r="G13" s="2"/>
      <c r="H13" s="2"/>
      <c r="I13" s="2"/>
      <c r="J13" s="2"/>
    </row>
    <row r="14" spans="2:10" ht="21" x14ac:dyDescent="0.25">
      <c r="B14" s="2"/>
      <c r="C14" s="2"/>
      <c r="D14" s="2"/>
      <c r="E14" s="2"/>
      <c r="F14" s="2"/>
      <c r="G14" s="2"/>
      <c r="H14" s="2"/>
      <c r="I14" s="247" t="s">
        <v>49</v>
      </c>
      <c r="J14" s="247"/>
    </row>
    <row r="15" spans="2:10" x14ac:dyDescent="0.25">
      <c r="B15" s="2"/>
      <c r="C15" s="2"/>
      <c r="D15" s="2"/>
      <c r="E15" s="2"/>
      <c r="F15" s="2"/>
      <c r="G15" s="2"/>
      <c r="H15" s="2"/>
      <c r="I15" s="2"/>
      <c r="J15" s="2"/>
    </row>
    <row r="16" spans="2:10" x14ac:dyDescent="0.25">
      <c r="B16" s="2"/>
      <c r="C16" s="2"/>
      <c r="D16" s="2"/>
      <c r="E16" s="2"/>
      <c r="F16" s="2"/>
      <c r="G16" s="185" t="s">
        <v>251</v>
      </c>
      <c r="H16" s="246" t="s">
        <v>163</v>
      </c>
      <c r="I16" s="246"/>
      <c r="J16" s="246"/>
    </row>
    <row r="17" spans="2:10" x14ac:dyDescent="0.25">
      <c r="B17" s="2"/>
      <c r="C17" s="2"/>
      <c r="D17" s="2"/>
      <c r="E17" s="2"/>
      <c r="F17" s="2"/>
      <c r="G17" s="185" t="s">
        <v>252</v>
      </c>
      <c r="H17" s="246">
        <v>5905951918</v>
      </c>
      <c r="I17" s="246"/>
      <c r="J17" s="246"/>
    </row>
    <row r="18" spans="2:10" x14ac:dyDescent="0.25">
      <c r="B18" s="2"/>
      <c r="C18" s="2"/>
      <c r="D18" s="2"/>
      <c r="E18" s="2"/>
      <c r="F18" s="2"/>
      <c r="G18" s="185" t="s">
        <v>44</v>
      </c>
      <c r="H18" s="246" t="s">
        <v>64</v>
      </c>
      <c r="I18" s="246"/>
      <c r="J18" s="246"/>
    </row>
    <row r="19" spans="2:10" x14ac:dyDescent="0.25">
      <c r="B19" s="2"/>
      <c r="C19" s="2"/>
      <c r="D19" s="2"/>
      <c r="E19" s="2"/>
      <c r="F19" s="2"/>
      <c r="G19" s="185" t="s">
        <v>48</v>
      </c>
      <c r="H19" s="246">
        <v>88002226055</v>
      </c>
      <c r="I19" s="246"/>
      <c r="J19" s="246"/>
    </row>
  </sheetData>
  <sheetProtection algorithmName="SHA-512" hashValue="PQRDZUdHGyphukQkQ5L0fyXBUjpyrrauJP/cKt+y9/dFzrEapJOmfhoU50FTKYXREJO3ET+5P0IFsDtgFbGVjQ==" saltValue="vbp2AEk64d1CueljsOeoCw==" spinCount="100000" sheet="1" objects="1" scenarios="1"/>
  <mergeCells count="20">
    <mergeCell ref="H16:J16"/>
    <mergeCell ref="H19:J19"/>
    <mergeCell ref="H18:J18"/>
    <mergeCell ref="I14:J14"/>
    <mergeCell ref="B8:C8"/>
    <mergeCell ref="D8:I8"/>
    <mergeCell ref="B11:C11"/>
    <mergeCell ref="B12:C12"/>
    <mergeCell ref="B9:C9"/>
    <mergeCell ref="B10:C10"/>
    <mergeCell ref="D9:I9"/>
    <mergeCell ref="D10:I10"/>
    <mergeCell ref="D11:I11"/>
    <mergeCell ref="D12:I12"/>
    <mergeCell ref="H17:J17"/>
    <mergeCell ref="B7:C7"/>
    <mergeCell ref="B2:J2"/>
    <mergeCell ref="B3:J4"/>
    <mergeCell ref="B6:J6"/>
    <mergeCell ref="D7:I7"/>
  </mergeCells>
  <dataValidations count="4">
    <dataValidation allowBlank="1" showInputMessage="1" showErrorMessage="1" promptTitle="Подсказка: ДА/НЕТ" prompt="Отправляя груз без жесткой упаковки, компания не несет ответственности за сохранность груза во время транспортировки" sqref="D12"/>
    <dataValidation allowBlank="1" showInputMessage="1" showErrorMessage="1" promptTitle="Подсказка:" prompt="Введите одну из ТК:_x000a_- Деловые Линии_x000a_- ПЭК_x000a_- Байкал Сервис_x000a_- КИТ" sqref="D11"/>
    <dataValidation allowBlank="1" showInputMessage="1" showErrorMessage="1" promptTitle="Подсказка" prompt="Впишите:_x000a_- для ФЛ - серия и номер паспорта_x000a_- для ИП, ООО - номер ИНН" sqref="D10"/>
    <dataValidation allowBlank="1" showInputMessage="1" showErrorMessage="1" promptTitle="Подсказка" prompt="Впишите:_x000a_- для ИП и ФЛ - ФИО полностью_x000a_- для ЮЛ - название организации полностью" sqref="D7"/>
  </dataValidations>
  <hyperlinks>
    <hyperlink ref="I14:J14" location="'!!!СКИДКА!!!'!R1C1" display="ДАЛЕЕ"/>
  </hyperlinks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B1:V29"/>
  <sheetViews>
    <sheetView showGridLines="0" showRowColHeaders="0" view="pageBreakPreview" zoomScaleNormal="100" zoomScaleSheetLayoutView="100" workbookViewId="0">
      <selection activeCell="C20" sqref="C20:K20"/>
    </sheetView>
  </sheetViews>
  <sheetFormatPr defaultColWidth="9.140625" defaultRowHeight="15" x14ac:dyDescent="0.25"/>
  <cols>
    <col min="1" max="1" width="44.5703125" style="1" customWidth="1"/>
    <col min="2" max="2" width="2" style="2" customWidth="1"/>
    <col min="3" max="3" width="6" style="1" customWidth="1"/>
    <col min="4" max="4" width="9.140625" style="1"/>
    <col min="5" max="5" width="7.5703125" style="1" bestFit="1" customWidth="1"/>
    <col min="6" max="6" width="7.42578125" style="1" bestFit="1" customWidth="1"/>
    <col min="7" max="7" width="9.42578125" style="1" bestFit="1" customWidth="1"/>
    <col min="8" max="10" width="9.140625" style="1"/>
    <col min="11" max="11" width="13.7109375" style="1" customWidth="1"/>
    <col min="12" max="12" width="1.42578125" style="1" customWidth="1"/>
    <col min="13" max="13" width="2.140625" style="1" customWidth="1"/>
    <col min="14" max="14" width="4.7109375" style="1" customWidth="1"/>
    <col min="15" max="15" width="9.140625" style="1"/>
    <col min="16" max="16" width="7.5703125" style="1" bestFit="1" customWidth="1"/>
    <col min="17" max="17" width="12.140625" style="1" bestFit="1" customWidth="1"/>
    <col min="18" max="18" width="18.28515625" style="1" bestFit="1" customWidth="1"/>
    <col min="19" max="20" width="9.140625" style="1"/>
    <col min="21" max="21" width="21.140625" style="1" customWidth="1"/>
    <col min="22" max="22" width="1.28515625" style="1" customWidth="1"/>
    <col min="23" max="16384" width="9.140625" style="1"/>
  </cols>
  <sheetData>
    <row r="1" spans="3:22" ht="27.75" customHeight="1" x14ac:dyDescent="0.25"/>
    <row r="2" spans="3:22" x14ac:dyDescent="0.25"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3:22" x14ac:dyDescent="0.25"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3:22" x14ac:dyDescent="0.25"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3:22" x14ac:dyDescent="0.25"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3:22" x14ac:dyDescent="0.25"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3:22" x14ac:dyDescent="0.25">
      <c r="M7" s="113"/>
      <c r="N7" s="113"/>
      <c r="O7" s="113"/>
      <c r="P7" s="113"/>
      <c r="Q7" s="113"/>
      <c r="R7" s="113"/>
      <c r="S7" s="113"/>
      <c r="T7" s="113"/>
      <c r="U7" s="113"/>
      <c r="V7" s="113"/>
    </row>
    <row r="8" spans="3:22" x14ac:dyDescent="0.25">
      <c r="M8" s="113"/>
      <c r="N8" s="113"/>
      <c r="O8" s="113"/>
      <c r="P8" s="113"/>
      <c r="Q8" s="113"/>
      <c r="R8" s="113"/>
      <c r="S8" s="113"/>
      <c r="T8" s="113"/>
      <c r="U8" s="113"/>
      <c r="V8" s="113"/>
    </row>
    <row r="9" spans="3:22" x14ac:dyDescent="0.25">
      <c r="M9" s="113"/>
      <c r="N9" s="113"/>
      <c r="O9" s="113"/>
      <c r="P9" s="113"/>
      <c r="Q9" s="113"/>
      <c r="R9" s="113"/>
      <c r="S9" s="113"/>
      <c r="T9" s="113"/>
      <c r="U9" s="113"/>
      <c r="V9" s="113"/>
    </row>
    <row r="10" spans="3:22" x14ac:dyDescent="0.25">
      <c r="M10" s="113"/>
      <c r="N10" s="113"/>
      <c r="O10" s="113"/>
      <c r="P10" s="113"/>
      <c r="Q10" s="113"/>
      <c r="R10" s="113"/>
      <c r="S10" s="113"/>
      <c r="T10" s="113"/>
      <c r="U10" s="113"/>
      <c r="V10" s="113"/>
    </row>
    <row r="11" spans="3:22" ht="11.25" customHeight="1" x14ac:dyDescent="0.25">
      <c r="M11" s="113"/>
      <c r="N11" s="113"/>
      <c r="O11" s="113"/>
      <c r="P11" s="113"/>
      <c r="Q11" s="113"/>
      <c r="R11" s="113"/>
      <c r="S11" s="113"/>
      <c r="T11" s="113"/>
      <c r="U11" s="113"/>
      <c r="V11" s="113"/>
    </row>
    <row r="12" spans="3:22" ht="3.75" customHeight="1" x14ac:dyDescent="0.25">
      <c r="M12" s="113"/>
      <c r="N12" s="113"/>
      <c r="O12" s="113"/>
      <c r="P12" s="113"/>
      <c r="Q12" s="113"/>
      <c r="R12" s="113"/>
      <c r="S12" s="113"/>
      <c r="T12" s="113"/>
      <c r="U12" s="113"/>
      <c r="V12" s="113"/>
    </row>
    <row r="13" spans="3:22" ht="23.25" x14ac:dyDescent="0.35">
      <c r="L13" s="2"/>
      <c r="M13" s="115"/>
      <c r="N13" s="267" t="s">
        <v>148</v>
      </c>
      <c r="O13" s="267"/>
      <c r="P13" s="267"/>
      <c r="Q13" s="267"/>
      <c r="R13" s="267"/>
      <c r="S13" s="267"/>
      <c r="T13" s="267"/>
      <c r="U13" s="267"/>
      <c r="V13" s="115"/>
    </row>
    <row r="14" spans="3:22" ht="15" customHeight="1" x14ac:dyDescent="0.25">
      <c r="C14" s="241"/>
      <c r="D14" s="241"/>
      <c r="E14" s="241"/>
      <c r="F14" s="241"/>
      <c r="G14" s="241"/>
      <c r="H14" s="241"/>
      <c r="I14" s="241"/>
      <c r="J14" s="241"/>
      <c r="K14" s="241"/>
      <c r="L14" s="2"/>
      <c r="M14" s="114"/>
      <c r="N14" s="254" t="s">
        <v>153</v>
      </c>
      <c r="O14" s="254"/>
      <c r="P14" s="254"/>
      <c r="Q14" s="254"/>
      <c r="R14" s="254"/>
      <c r="S14" s="254"/>
      <c r="T14" s="254"/>
      <c r="U14" s="254"/>
      <c r="V14" s="114"/>
    </row>
    <row r="15" spans="3:22" x14ac:dyDescent="0.25">
      <c r="C15" s="241"/>
      <c r="D15" s="241"/>
      <c r="E15" s="241"/>
      <c r="F15" s="241"/>
      <c r="G15" s="241"/>
      <c r="H15" s="241"/>
      <c r="I15" s="241"/>
      <c r="J15" s="241"/>
      <c r="K15" s="241"/>
      <c r="L15" s="2"/>
      <c r="M15" s="114"/>
      <c r="N15" s="254"/>
      <c r="O15" s="254"/>
      <c r="P15" s="254"/>
      <c r="Q15" s="254"/>
      <c r="R15" s="254"/>
      <c r="S15" s="254"/>
      <c r="T15" s="254"/>
      <c r="U15" s="254"/>
      <c r="V15" s="114"/>
    </row>
    <row r="16" spans="3:22" ht="10.5" customHeight="1" x14ac:dyDescent="0.25">
      <c r="C16" s="3"/>
      <c r="D16" s="3"/>
      <c r="E16" s="3"/>
      <c r="F16" s="3"/>
      <c r="G16" s="3"/>
      <c r="H16" s="3"/>
      <c r="I16" s="3"/>
      <c r="J16" s="3"/>
      <c r="K16" s="3"/>
      <c r="L16" s="2"/>
      <c r="M16" s="114"/>
      <c r="N16" s="254"/>
      <c r="O16" s="254"/>
      <c r="P16" s="254"/>
      <c r="Q16" s="254"/>
      <c r="R16" s="254"/>
      <c r="S16" s="254"/>
      <c r="T16" s="254"/>
      <c r="U16" s="254"/>
      <c r="V16" s="114"/>
    </row>
    <row r="17" spans="2:22" ht="10.5" customHeight="1" x14ac:dyDescent="0.25">
      <c r="C17" s="112"/>
      <c r="D17" s="112"/>
      <c r="E17" s="112"/>
      <c r="F17" s="112"/>
      <c r="G17" s="112"/>
      <c r="H17" s="112"/>
      <c r="I17" s="112"/>
      <c r="J17" s="112"/>
      <c r="K17" s="112"/>
      <c r="L17" s="2"/>
      <c r="M17" s="114"/>
      <c r="N17" s="254"/>
      <c r="O17" s="254"/>
      <c r="P17" s="254"/>
      <c r="Q17" s="254"/>
      <c r="R17" s="254"/>
      <c r="S17" s="254"/>
      <c r="T17" s="254"/>
      <c r="U17" s="254"/>
      <c r="V17" s="114"/>
    </row>
    <row r="18" spans="2:22" ht="21" x14ac:dyDescent="0.35">
      <c r="C18" s="268"/>
      <c r="D18" s="268"/>
      <c r="E18" s="268"/>
      <c r="F18" s="268"/>
      <c r="G18" s="268"/>
      <c r="H18" s="268"/>
      <c r="I18" s="268"/>
      <c r="J18" s="268"/>
      <c r="K18" s="268"/>
      <c r="L18" s="2"/>
      <c r="M18" s="114"/>
      <c r="N18" s="254"/>
      <c r="O18" s="254"/>
      <c r="P18" s="254"/>
      <c r="Q18" s="254"/>
      <c r="R18" s="254"/>
      <c r="S18" s="254"/>
      <c r="T18" s="254"/>
      <c r="U18" s="254"/>
      <c r="V18" s="114"/>
    </row>
    <row r="19" spans="2:22" ht="60" customHeight="1" x14ac:dyDescent="0.25">
      <c r="B19" s="116"/>
      <c r="C19" s="241"/>
      <c r="D19" s="241"/>
      <c r="E19" s="241"/>
      <c r="F19" s="241"/>
      <c r="G19" s="241"/>
      <c r="H19" s="241"/>
      <c r="I19" s="241"/>
      <c r="J19" s="241"/>
      <c r="K19" s="241"/>
      <c r="L19" s="2"/>
      <c r="M19" s="114"/>
      <c r="N19" s="253" t="s">
        <v>158</v>
      </c>
      <c r="O19" s="253"/>
      <c r="P19" s="253"/>
      <c r="Q19" s="253"/>
      <c r="R19" s="253"/>
      <c r="S19" s="253"/>
      <c r="T19" s="253"/>
      <c r="U19" s="253"/>
      <c r="V19" s="114"/>
    </row>
    <row r="20" spans="2:22" ht="22.5" customHeight="1" x14ac:dyDescent="0.25">
      <c r="C20" s="255" t="s">
        <v>29</v>
      </c>
      <c r="D20" s="255"/>
      <c r="E20" s="255"/>
      <c r="F20" s="255"/>
      <c r="G20" s="255"/>
      <c r="H20" s="255"/>
      <c r="I20" s="255"/>
      <c r="J20" s="255"/>
      <c r="K20" s="255"/>
      <c r="L20" s="2"/>
      <c r="M20" s="114"/>
      <c r="N20" s="114"/>
      <c r="O20" s="114"/>
      <c r="P20" s="114"/>
      <c r="Q20" s="114"/>
      <c r="R20" s="114"/>
      <c r="S20" s="114"/>
      <c r="T20" s="114"/>
      <c r="U20" s="114"/>
      <c r="V20" s="114"/>
    </row>
    <row r="21" spans="2:22" x14ac:dyDescent="0.25">
      <c r="C21" s="272" t="s">
        <v>18</v>
      </c>
      <c r="D21" s="272" t="s">
        <v>30</v>
      </c>
      <c r="E21" s="272" t="s">
        <v>31</v>
      </c>
      <c r="F21" s="272"/>
      <c r="G21" s="272"/>
      <c r="H21" s="272" t="s">
        <v>35</v>
      </c>
      <c r="I21" s="272"/>
      <c r="J21" s="272"/>
      <c r="K21" s="272"/>
      <c r="L21" s="4"/>
      <c r="M21" s="114"/>
      <c r="N21" s="256" t="s">
        <v>18</v>
      </c>
      <c r="O21" s="256" t="s">
        <v>30</v>
      </c>
      <c r="P21" s="258" t="s">
        <v>31</v>
      </c>
      <c r="Q21" s="259"/>
      <c r="R21" s="260"/>
      <c r="S21" s="261" t="s">
        <v>35</v>
      </c>
      <c r="T21" s="262"/>
      <c r="U21" s="263"/>
      <c r="V21" s="114"/>
    </row>
    <row r="22" spans="2:22" x14ac:dyDescent="0.25">
      <c r="C22" s="272"/>
      <c r="D22" s="272"/>
      <c r="E22" s="5" t="s">
        <v>32</v>
      </c>
      <c r="F22" s="5" t="s">
        <v>33</v>
      </c>
      <c r="G22" s="5" t="s">
        <v>34</v>
      </c>
      <c r="H22" s="272"/>
      <c r="I22" s="272"/>
      <c r="J22" s="272"/>
      <c r="K22" s="272"/>
      <c r="L22" s="4"/>
      <c r="M22" s="114"/>
      <c r="N22" s="257"/>
      <c r="O22" s="257"/>
      <c r="P22" s="120" t="s">
        <v>32</v>
      </c>
      <c r="Q22" s="120" t="s">
        <v>149</v>
      </c>
      <c r="R22" s="120" t="s">
        <v>34</v>
      </c>
      <c r="S22" s="264"/>
      <c r="T22" s="265"/>
      <c r="U22" s="266"/>
      <c r="V22" s="114"/>
    </row>
    <row r="23" spans="2:22" ht="30" customHeight="1" x14ac:dyDescent="0.25">
      <c r="C23" s="6">
        <v>1</v>
      </c>
      <c r="D23" s="5" t="s">
        <v>36</v>
      </c>
      <c r="E23" s="7">
        <v>1</v>
      </c>
      <c r="F23" s="6" t="s">
        <v>27</v>
      </c>
      <c r="G23" s="6" t="s">
        <v>40</v>
      </c>
      <c r="H23" s="273" t="s">
        <v>60</v>
      </c>
      <c r="I23" s="273"/>
      <c r="J23" s="273"/>
      <c r="K23" s="273"/>
      <c r="L23" s="8"/>
      <c r="M23" s="114"/>
      <c r="N23" s="120">
        <v>1</v>
      </c>
      <c r="O23" s="120" t="s">
        <v>36</v>
      </c>
      <c r="P23" s="121">
        <v>1</v>
      </c>
      <c r="Q23" s="120" t="s">
        <v>151</v>
      </c>
      <c r="R23" s="120" t="s">
        <v>155</v>
      </c>
      <c r="S23" s="276" t="s">
        <v>150</v>
      </c>
      <c r="T23" s="277"/>
      <c r="U23" s="278"/>
      <c r="V23" s="114"/>
    </row>
    <row r="24" spans="2:22" ht="45.75" customHeight="1" x14ac:dyDescent="0.25">
      <c r="C24" s="6">
        <v>2</v>
      </c>
      <c r="D24" s="5" t="s">
        <v>37</v>
      </c>
      <c r="E24" s="7">
        <v>1</v>
      </c>
      <c r="F24" s="7">
        <v>0.05</v>
      </c>
      <c r="G24" s="6" t="s">
        <v>41</v>
      </c>
      <c r="H24" s="273" t="s">
        <v>61</v>
      </c>
      <c r="I24" s="273"/>
      <c r="J24" s="273"/>
      <c r="K24" s="273"/>
      <c r="L24" s="8"/>
      <c r="M24" s="114"/>
      <c r="N24" s="120">
        <v>2</v>
      </c>
      <c r="O24" s="120" t="s">
        <v>37</v>
      </c>
      <c r="P24" s="121">
        <v>1</v>
      </c>
      <c r="Q24" s="120" t="s">
        <v>159</v>
      </c>
      <c r="R24" s="120" t="s">
        <v>156</v>
      </c>
      <c r="S24" s="279"/>
      <c r="T24" s="280"/>
      <c r="U24" s="281"/>
      <c r="V24" s="114"/>
    </row>
    <row r="25" spans="2:22" ht="43.5" customHeight="1" x14ac:dyDescent="0.25">
      <c r="C25" s="6">
        <v>3</v>
      </c>
      <c r="D25" s="5" t="s">
        <v>38</v>
      </c>
      <c r="E25" s="7">
        <v>1</v>
      </c>
      <c r="F25" s="7">
        <v>0.08</v>
      </c>
      <c r="G25" s="6" t="s">
        <v>42</v>
      </c>
      <c r="H25" s="273" t="s">
        <v>62</v>
      </c>
      <c r="I25" s="273"/>
      <c r="J25" s="273"/>
      <c r="K25" s="273"/>
      <c r="L25" s="8"/>
      <c r="M25" s="113"/>
      <c r="N25" s="122">
        <v>3</v>
      </c>
      <c r="O25" s="122" t="s">
        <v>38</v>
      </c>
      <c r="P25" s="123">
        <v>1</v>
      </c>
      <c r="Q25" s="122" t="s">
        <v>160</v>
      </c>
      <c r="R25" s="122" t="s">
        <v>157</v>
      </c>
      <c r="S25" s="279"/>
      <c r="T25" s="280"/>
      <c r="U25" s="281"/>
      <c r="V25" s="113"/>
    </row>
    <row r="26" spans="2:22" ht="45" customHeight="1" x14ac:dyDescent="0.25">
      <c r="C26" s="6">
        <v>4</v>
      </c>
      <c r="D26" s="5" t="s">
        <v>39</v>
      </c>
      <c r="E26" s="7">
        <v>1</v>
      </c>
      <c r="F26" s="7">
        <v>0.11</v>
      </c>
      <c r="G26" s="6" t="s">
        <v>43</v>
      </c>
      <c r="H26" s="273" t="s">
        <v>63</v>
      </c>
      <c r="I26" s="273"/>
      <c r="J26" s="273"/>
      <c r="K26" s="273"/>
      <c r="L26" s="8"/>
      <c r="M26" s="113"/>
      <c r="N26" s="122">
        <v>4</v>
      </c>
      <c r="O26" s="122" t="s">
        <v>39</v>
      </c>
      <c r="P26" s="123">
        <v>1</v>
      </c>
      <c r="Q26" s="122" t="s">
        <v>161</v>
      </c>
      <c r="R26" s="122" t="s">
        <v>154</v>
      </c>
      <c r="S26" s="282"/>
      <c r="T26" s="283"/>
      <c r="U26" s="284"/>
      <c r="V26" s="113"/>
    </row>
    <row r="27" spans="2:22" ht="8.25" customHeight="1" x14ac:dyDescent="0.25">
      <c r="C27" s="117"/>
      <c r="D27" s="4"/>
      <c r="E27" s="118"/>
      <c r="F27" s="118"/>
      <c r="G27" s="117"/>
      <c r="H27" s="119"/>
      <c r="I27" s="119"/>
      <c r="J27" s="119"/>
      <c r="K27" s="119"/>
      <c r="L27" s="8"/>
      <c r="M27" s="113"/>
      <c r="N27" s="113"/>
      <c r="O27" s="113"/>
      <c r="P27" s="113"/>
      <c r="Q27" s="113"/>
      <c r="R27" s="113"/>
      <c r="S27" s="113"/>
      <c r="T27" s="113"/>
      <c r="U27" s="113"/>
      <c r="V27" s="113"/>
    </row>
    <row r="28" spans="2:22" ht="21" x14ac:dyDescent="0.25">
      <c r="C28" s="269" t="s">
        <v>50</v>
      </c>
      <c r="D28" s="270"/>
      <c r="E28" s="2"/>
      <c r="F28" s="2"/>
      <c r="G28" s="2"/>
      <c r="H28" s="2"/>
      <c r="I28" s="2"/>
      <c r="J28" s="274" t="s">
        <v>49</v>
      </c>
      <c r="K28" s="274"/>
      <c r="L28" s="2"/>
      <c r="M28" s="113"/>
      <c r="N28" s="275" t="s">
        <v>152</v>
      </c>
      <c r="O28" s="275"/>
      <c r="P28" s="275"/>
      <c r="Q28" s="275"/>
      <c r="R28" s="275"/>
      <c r="S28" s="275"/>
      <c r="T28" s="275"/>
      <c r="U28" s="275"/>
      <c r="V28" s="113"/>
    </row>
    <row r="29" spans="2:22" x14ac:dyDescent="0.25">
      <c r="C29" s="2"/>
      <c r="D29" s="2"/>
      <c r="E29" s="2"/>
      <c r="F29" s="271" t="s">
        <v>51</v>
      </c>
      <c r="G29" s="271"/>
      <c r="H29" s="271"/>
      <c r="I29" s="271"/>
      <c r="J29" s="271"/>
      <c r="K29" s="271"/>
      <c r="L29" s="9"/>
      <c r="M29" s="113"/>
      <c r="N29" s="113"/>
      <c r="O29" s="113"/>
      <c r="P29" s="113"/>
      <c r="Q29" s="113"/>
      <c r="R29" s="113"/>
      <c r="S29" s="113"/>
      <c r="T29" s="113"/>
      <c r="U29" s="113"/>
      <c r="V29" s="113"/>
    </row>
  </sheetData>
  <sheetProtection algorithmName="SHA-512" hashValue="WIZAPg4rVu07Fo0Obu2YPl5QzvoXOzls3n+DlJfHEJrp1Yt+XpzP9pR4whYqiuVkLLwGd5GjRcugGVJPmJcvvQ==" saltValue="MPei75blDbkZWdCLd5RNoA==" spinCount="100000" sheet="1" objects="1" scenarios="1"/>
  <mergeCells count="24">
    <mergeCell ref="N13:U13"/>
    <mergeCell ref="C18:K18"/>
    <mergeCell ref="C14:K15"/>
    <mergeCell ref="C28:D28"/>
    <mergeCell ref="F29:K29"/>
    <mergeCell ref="C21:C22"/>
    <mergeCell ref="D21:D22"/>
    <mergeCell ref="E21:G21"/>
    <mergeCell ref="H21:K22"/>
    <mergeCell ref="H23:K23"/>
    <mergeCell ref="J28:K28"/>
    <mergeCell ref="H24:K24"/>
    <mergeCell ref="H25:K25"/>
    <mergeCell ref="H26:K26"/>
    <mergeCell ref="N28:U28"/>
    <mergeCell ref="S23:U26"/>
    <mergeCell ref="N19:U19"/>
    <mergeCell ref="C19:K19"/>
    <mergeCell ref="N14:U18"/>
    <mergeCell ref="C20:K20"/>
    <mergeCell ref="O21:O22"/>
    <mergeCell ref="N21:N22"/>
    <mergeCell ref="P21:R21"/>
    <mergeCell ref="S21:U22"/>
  </mergeCells>
  <hyperlinks>
    <hyperlink ref="C28:D28" location="'Данные получателя'!A1" display="НАЗАД"/>
    <hyperlink ref="J28:K28" location="'Fitness Line'!A1" display="ДАЛЕЕ"/>
  </hyperlinks>
  <pageMargins left="0.7" right="0.7" top="0.75" bottom="0.75" header="0.3" footer="0.3"/>
  <pageSetup paperSize="9" scale="86" fitToWidth="0" fitToHeight="0" orientation="portrait" r:id="rId1"/>
  <colBreaks count="1" manualBreakCount="1">
    <brk id="12" min="1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66FF66"/>
    <pageSetUpPr fitToPage="1"/>
  </sheetPr>
  <dimension ref="A1:AC64"/>
  <sheetViews>
    <sheetView showGridLines="0" showRowColHeaders="0" view="pageBreakPreview" zoomScale="90" zoomScaleNormal="100" zoomScaleSheetLayoutView="90" zoomScalePageLayoutView="40" workbookViewId="0">
      <pane xSplit="20" ySplit="4" topLeftCell="U13" activePane="bottomRight" state="frozen"/>
      <selection pane="topRight" activeCell="O1" sqref="O1"/>
      <selection pane="bottomLeft" activeCell="A5" sqref="A5"/>
      <selection pane="bottomRight" activeCell="I25" sqref="I25"/>
    </sheetView>
  </sheetViews>
  <sheetFormatPr defaultColWidth="9.140625" defaultRowHeight="15" x14ac:dyDescent="0.25"/>
  <cols>
    <col min="1" max="1" width="9.140625" style="1"/>
    <col min="2" max="2" width="22.7109375" style="15" customWidth="1"/>
    <col min="3" max="3" width="11.140625" style="1" customWidth="1"/>
    <col min="4" max="4" width="11.5703125" style="1" customWidth="1"/>
    <col min="5" max="5" width="19.5703125" style="1" customWidth="1"/>
    <col min="6" max="6" width="23.7109375" style="1" customWidth="1"/>
    <col min="7" max="7" width="25.85546875" style="1" customWidth="1"/>
    <col min="8" max="8" width="7.140625" style="1" customWidth="1"/>
    <col min="9" max="9" width="9.85546875" style="1" bestFit="1" customWidth="1"/>
    <col min="10" max="10" width="10" style="1" bestFit="1" customWidth="1"/>
    <col min="11" max="11" width="14.5703125" style="1" bestFit="1" customWidth="1"/>
    <col min="12" max="12" width="11.140625" style="50" customWidth="1"/>
    <col min="13" max="13" width="9.85546875" style="1" customWidth="1"/>
    <col min="14" max="14" width="12.7109375" style="1" customWidth="1"/>
    <col min="15" max="15" width="12.28515625" style="1" hidden="1" customWidth="1"/>
    <col min="16" max="17" width="9.85546875" style="1" hidden="1" customWidth="1"/>
    <col min="18" max="19" width="10.28515625" style="11" hidden="1" customWidth="1"/>
    <col min="20" max="20" width="18.28515625" style="84" customWidth="1"/>
    <col min="21" max="21" width="6.5703125" style="11" customWidth="1"/>
    <col min="22" max="22" width="8.85546875" style="1" bestFit="1" customWidth="1"/>
    <col min="23" max="23" width="6.42578125" style="1" bestFit="1" customWidth="1"/>
    <col min="24" max="24" width="10.85546875" style="1" bestFit="1" customWidth="1"/>
    <col min="25" max="25" width="9.140625" style="1" bestFit="1" customWidth="1"/>
    <col min="26" max="26" width="7.28515625" style="12" customWidth="1"/>
    <col min="27" max="27" width="12.28515625" style="13" customWidth="1"/>
    <col min="28" max="28" width="7.85546875" style="13" customWidth="1"/>
    <col min="29" max="16384" width="9.140625" style="1"/>
  </cols>
  <sheetData>
    <row r="1" spans="1:29" ht="33" customHeight="1" x14ac:dyDescent="0.35">
      <c r="C1" s="10"/>
      <c r="D1" s="10"/>
      <c r="E1" s="10"/>
      <c r="F1" s="10"/>
      <c r="G1" s="315" t="s">
        <v>170</v>
      </c>
      <c r="H1" s="315"/>
      <c r="I1" s="316" t="s">
        <v>218</v>
      </c>
      <c r="J1" s="316"/>
      <c r="K1" s="316"/>
      <c r="L1" s="316"/>
      <c r="M1" s="317" t="s">
        <v>116</v>
      </c>
      <c r="N1" s="317"/>
      <c r="O1" s="317"/>
      <c r="P1" s="317"/>
      <c r="Q1" s="317"/>
      <c r="R1" s="318"/>
      <c r="S1" s="318"/>
      <c r="T1" s="319"/>
    </row>
    <row r="2" spans="1:29" ht="24.75" customHeight="1" x14ac:dyDescent="0.25">
      <c r="C2" s="14"/>
      <c r="D2" s="14"/>
      <c r="E2" s="215" t="s">
        <v>50</v>
      </c>
      <c r="F2" s="14"/>
      <c r="G2" s="320"/>
      <c r="H2" s="320"/>
      <c r="I2" s="320"/>
      <c r="J2" s="320"/>
      <c r="K2" s="320"/>
      <c r="L2" s="320"/>
      <c r="M2" s="320"/>
      <c r="N2" s="156"/>
      <c r="O2" s="156"/>
      <c r="P2" s="156"/>
      <c r="Q2" s="156"/>
      <c r="R2" s="15"/>
      <c r="S2" s="15"/>
      <c r="T2" s="81"/>
    </row>
    <row r="3" spans="1:29" ht="30" customHeight="1" x14ac:dyDescent="0.35">
      <c r="C3" s="14"/>
      <c r="D3" s="14"/>
      <c r="E3" s="14"/>
      <c r="F3" s="14"/>
      <c r="G3" s="16"/>
      <c r="H3" s="16"/>
      <c r="I3" s="14"/>
      <c r="J3" s="14"/>
      <c r="K3" s="14"/>
      <c r="L3" s="321" t="s">
        <v>117</v>
      </c>
      <c r="M3" s="323">
        <f>K52</f>
        <v>0</v>
      </c>
      <c r="N3" s="324"/>
      <c r="O3" s="324"/>
      <c r="P3" s="324"/>
      <c r="Q3" s="324"/>
      <c r="R3" s="325"/>
      <c r="S3" s="325"/>
      <c r="T3" s="326"/>
    </row>
    <row r="4" spans="1:29" ht="36.75" customHeight="1" x14ac:dyDescent="0.25">
      <c r="C4" s="75"/>
      <c r="D4" s="132" t="s">
        <v>0</v>
      </c>
      <c r="E4" s="313" t="s">
        <v>118</v>
      </c>
      <c r="F4" s="313"/>
      <c r="G4" s="132" t="s">
        <v>10</v>
      </c>
      <c r="H4" s="132" t="s">
        <v>76</v>
      </c>
      <c r="I4" s="132" t="s">
        <v>77</v>
      </c>
      <c r="J4" s="132" t="s">
        <v>78</v>
      </c>
      <c r="K4" s="132" t="s">
        <v>79</v>
      </c>
      <c r="L4" s="322"/>
      <c r="M4" s="132" t="s">
        <v>17</v>
      </c>
      <c r="N4" s="132" t="s">
        <v>130</v>
      </c>
      <c r="O4" s="132" t="s">
        <v>143</v>
      </c>
      <c r="P4" s="132" t="s">
        <v>120</v>
      </c>
      <c r="Q4" s="132" t="s">
        <v>119</v>
      </c>
      <c r="R4" s="132" t="s">
        <v>122</v>
      </c>
      <c r="S4" s="132" t="s">
        <v>17</v>
      </c>
      <c r="T4" s="132" t="s">
        <v>125</v>
      </c>
      <c r="U4" s="17"/>
      <c r="V4" s="18"/>
      <c r="W4" s="18"/>
      <c r="X4" s="18"/>
      <c r="Y4" s="18"/>
      <c r="AC4" s="14"/>
    </row>
    <row r="5" spans="1:29" ht="21" customHeight="1" x14ac:dyDescent="0.25">
      <c r="A5" s="14"/>
      <c r="B5" s="312"/>
      <c r="C5" s="327" t="s">
        <v>441</v>
      </c>
      <c r="D5" s="131" t="s">
        <v>11</v>
      </c>
      <c r="E5" s="305" t="s">
        <v>241</v>
      </c>
      <c r="F5" s="305"/>
      <c r="G5" s="65" t="s">
        <v>104</v>
      </c>
      <c r="H5" s="64">
        <v>250</v>
      </c>
      <c r="I5" s="133">
        <v>200</v>
      </c>
      <c r="J5" s="76"/>
      <c r="K5" s="77">
        <f t="shared" ref="K5:K12" si="0">2*(ROUND(J5/2,0))</f>
        <v>0</v>
      </c>
      <c r="L5" s="21">
        <f>I5*K5</f>
        <v>0</v>
      </c>
      <c r="M5" s="108">
        <v>280</v>
      </c>
      <c r="N5" s="106">
        <v>350</v>
      </c>
      <c r="O5" s="193">
        <f t="shared" ref="O5:O50" si="1">((M5-I5)/I5)*100</f>
        <v>40</v>
      </c>
      <c r="P5" s="207">
        <v>6.9999999999999999E-4</v>
      </c>
      <c r="Q5" s="208">
        <f t="shared" ref="Q5:Q49" si="2">K5*P5</f>
        <v>0</v>
      </c>
      <c r="R5" s="190">
        <f>K5*0.25</f>
        <v>0</v>
      </c>
      <c r="S5" s="189">
        <f t="shared" ref="S5:S12" si="3">K5*M5</f>
        <v>0</v>
      </c>
      <c r="T5" s="314" t="s">
        <v>147</v>
      </c>
      <c r="X5" s="12"/>
      <c r="Y5" s="12"/>
      <c r="AA5" s="1"/>
      <c r="AB5" s="1"/>
    </row>
    <row r="6" spans="1:29" ht="21" customHeight="1" x14ac:dyDescent="0.25">
      <c r="A6" s="14"/>
      <c r="B6" s="312"/>
      <c r="C6" s="327"/>
      <c r="D6" s="131" t="s">
        <v>11</v>
      </c>
      <c r="E6" s="305"/>
      <c r="F6" s="305"/>
      <c r="G6" s="65" t="s">
        <v>126</v>
      </c>
      <c r="H6" s="64">
        <v>250</v>
      </c>
      <c r="I6" s="133">
        <v>200</v>
      </c>
      <c r="J6" s="76"/>
      <c r="K6" s="77">
        <f t="shared" si="0"/>
        <v>0</v>
      </c>
      <c r="L6" s="21">
        <f t="shared" ref="L6:L49" si="4">I6*K6</f>
        <v>0</v>
      </c>
      <c r="M6" s="108">
        <v>280</v>
      </c>
      <c r="N6" s="106">
        <v>350</v>
      </c>
      <c r="O6" s="193">
        <f t="shared" si="1"/>
        <v>40</v>
      </c>
      <c r="P6" s="207">
        <v>6.9999999999999999E-4</v>
      </c>
      <c r="Q6" s="208">
        <f t="shared" si="2"/>
        <v>0</v>
      </c>
      <c r="R6" s="190">
        <f t="shared" ref="R6:R12" si="5">K6*0.25</f>
        <v>0</v>
      </c>
      <c r="S6" s="189">
        <f t="shared" si="3"/>
        <v>0</v>
      </c>
      <c r="T6" s="314"/>
      <c r="X6" s="12"/>
      <c r="Y6" s="12"/>
      <c r="AA6" s="1"/>
      <c r="AB6" s="1"/>
    </row>
    <row r="7" spans="1:29" ht="21" customHeight="1" x14ac:dyDescent="0.25">
      <c r="A7" s="14"/>
      <c r="B7" s="312"/>
      <c r="C7" s="327"/>
      <c r="D7" s="131" t="s">
        <v>11</v>
      </c>
      <c r="E7" s="305"/>
      <c r="F7" s="305"/>
      <c r="G7" s="65" t="s">
        <v>75</v>
      </c>
      <c r="H7" s="64">
        <v>250</v>
      </c>
      <c r="I7" s="133">
        <v>200</v>
      </c>
      <c r="J7" s="76"/>
      <c r="K7" s="77">
        <f t="shared" si="0"/>
        <v>0</v>
      </c>
      <c r="L7" s="21">
        <f t="shared" si="4"/>
        <v>0</v>
      </c>
      <c r="M7" s="108">
        <v>280</v>
      </c>
      <c r="N7" s="106">
        <v>350</v>
      </c>
      <c r="O7" s="193">
        <f t="shared" si="1"/>
        <v>40</v>
      </c>
      <c r="P7" s="207">
        <v>6.9999999999999999E-4</v>
      </c>
      <c r="Q7" s="208">
        <f t="shared" si="2"/>
        <v>0</v>
      </c>
      <c r="R7" s="190">
        <f t="shared" si="5"/>
        <v>0</v>
      </c>
      <c r="S7" s="189">
        <f t="shared" si="3"/>
        <v>0</v>
      </c>
      <c r="T7" s="314"/>
      <c r="X7" s="12"/>
      <c r="Y7" s="12"/>
      <c r="AA7" s="1"/>
      <c r="AB7" s="1"/>
    </row>
    <row r="8" spans="1:29" ht="21" customHeight="1" x14ac:dyDescent="0.25">
      <c r="A8" s="14"/>
      <c r="B8" s="312"/>
      <c r="C8" s="327"/>
      <c r="D8" s="131" t="s">
        <v>11</v>
      </c>
      <c r="E8" s="305"/>
      <c r="F8" s="305"/>
      <c r="G8" s="65" t="s">
        <v>127</v>
      </c>
      <c r="H8" s="64">
        <v>250</v>
      </c>
      <c r="I8" s="133">
        <v>200</v>
      </c>
      <c r="J8" s="76"/>
      <c r="K8" s="77">
        <f t="shared" si="0"/>
        <v>0</v>
      </c>
      <c r="L8" s="21">
        <f t="shared" si="4"/>
        <v>0</v>
      </c>
      <c r="M8" s="108">
        <v>280</v>
      </c>
      <c r="N8" s="106">
        <v>350</v>
      </c>
      <c r="O8" s="193">
        <f t="shared" si="1"/>
        <v>40</v>
      </c>
      <c r="P8" s="207">
        <v>6.9999999999999999E-4</v>
      </c>
      <c r="Q8" s="208">
        <f t="shared" si="2"/>
        <v>0</v>
      </c>
      <c r="R8" s="190">
        <f t="shared" si="5"/>
        <v>0</v>
      </c>
      <c r="S8" s="189">
        <f t="shared" si="3"/>
        <v>0</v>
      </c>
      <c r="T8" s="314"/>
      <c r="X8" s="12"/>
      <c r="Y8" s="12"/>
      <c r="AA8" s="1"/>
      <c r="AB8" s="1"/>
    </row>
    <row r="9" spans="1:29" ht="21" customHeight="1" x14ac:dyDescent="0.25">
      <c r="A9" s="14"/>
      <c r="B9" s="312"/>
      <c r="C9" s="327"/>
      <c r="D9" s="131" t="s">
        <v>162</v>
      </c>
      <c r="E9" s="305"/>
      <c r="F9" s="305"/>
      <c r="G9" s="65" t="s">
        <v>128</v>
      </c>
      <c r="H9" s="64">
        <v>250</v>
      </c>
      <c r="I9" s="133">
        <v>200</v>
      </c>
      <c r="J9" s="76"/>
      <c r="K9" s="77">
        <f t="shared" si="0"/>
        <v>0</v>
      </c>
      <c r="L9" s="21">
        <f t="shared" si="4"/>
        <v>0</v>
      </c>
      <c r="M9" s="108">
        <v>280</v>
      </c>
      <c r="N9" s="106">
        <v>350</v>
      </c>
      <c r="O9" s="193">
        <f t="shared" si="1"/>
        <v>40</v>
      </c>
      <c r="P9" s="207">
        <v>6.9999999999999999E-4</v>
      </c>
      <c r="Q9" s="208">
        <f t="shared" si="2"/>
        <v>0</v>
      </c>
      <c r="R9" s="190">
        <f t="shared" si="5"/>
        <v>0</v>
      </c>
      <c r="S9" s="189">
        <f t="shared" si="3"/>
        <v>0</v>
      </c>
      <c r="T9" s="314"/>
      <c r="X9" s="12"/>
      <c r="Y9" s="12"/>
      <c r="AA9" s="1"/>
      <c r="AB9" s="1"/>
    </row>
    <row r="10" spans="1:29" ht="21" customHeight="1" x14ac:dyDescent="0.25">
      <c r="A10" s="14"/>
      <c r="B10" s="217"/>
      <c r="C10" s="327"/>
      <c r="D10" s="131" t="s">
        <v>11</v>
      </c>
      <c r="E10" s="305"/>
      <c r="F10" s="305"/>
      <c r="G10" s="65" t="s">
        <v>249</v>
      </c>
      <c r="H10" s="64">
        <v>250</v>
      </c>
      <c r="I10" s="133">
        <v>200</v>
      </c>
      <c r="J10" s="76"/>
      <c r="K10" s="77">
        <f t="shared" si="0"/>
        <v>0</v>
      </c>
      <c r="L10" s="21">
        <f t="shared" si="4"/>
        <v>0</v>
      </c>
      <c r="M10" s="108">
        <v>280</v>
      </c>
      <c r="N10" s="106">
        <v>350</v>
      </c>
      <c r="O10" s="193">
        <f t="shared" si="1"/>
        <v>40</v>
      </c>
      <c r="P10" s="207">
        <v>6.9999999999999999E-4</v>
      </c>
      <c r="Q10" s="208">
        <f t="shared" si="2"/>
        <v>0</v>
      </c>
      <c r="R10" s="190">
        <f t="shared" si="5"/>
        <v>0</v>
      </c>
      <c r="S10" s="189">
        <f t="shared" si="3"/>
        <v>0</v>
      </c>
      <c r="T10" s="314"/>
      <c r="X10" s="12"/>
      <c r="Y10" s="12"/>
      <c r="AA10" s="1"/>
      <c r="AB10" s="1"/>
    </row>
    <row r="11" spans="1:29" ht="21" customHeight="1" x14ac:dyDescent="0.25">
      <c r="A11" s="14"/>
      <c r="B11" s="217"/>
      <c r="C11" s="327"/>
      <c r="D11" s="131" t="s">
        <v>11</v>
      </c>
      <c r="E11" s="305"/>
      <c r="F11" s="305"/>
      <c r="G11" s="65" t="s">
        <v>250</v>
      </c>
      <c r="H11" s="64">
        <v>250</v>
      </c>
      <c r="I11" s="133">
        <v>200</v>
      </c>
      <c r="J11" s="76"/>
      <c r="K11" s="77">
        <f t="shared" si="0"/>
        <v>0</v>
      </c>
      <c r="L11" s="21">
        <f t="shared" si="4"/>
        <v>0</v>
      </c>
      <c r="M11" s="108">
        <v>280</v>
      </c>
      <c r="N11" s="106">
        <v>350</v>
      </c>
      <c r="O11" s="193">
        <f t="shared" si="1"/>
        <v>40</v>
      </c>
      <c r="P11" s="207">
        <v>6.9999999999999999E-4</v>
      </c>
      <c r="Q11" s="208">
        <f t="shared" si="2"/>
        <v>0</v>
      </c>
      <c r="R11" s="190">
        <f t="shared" si="5"/>
        <v>0</v>
      </c>
      <c r="S11" s="189">
        <f t="shared" si="3"/>
        <v>0</v>
      </c>
      <c r="T11" s="314"/>
      <c r="X11" s="12"/>
      <c r="Y11" s="12"/>
      <c r="AA11" s="1"/>
      <c r="AB11" s="1"/>
    </row>
    <row r="12" spans="1:29" ht="21" customHeight="1" x14ac:dyDescent="0.25">
      <c r="A12" s="14"/>
      <c r="B12" s="217"/>
      <c r="C12" s="328"/>
      <c r="D12" s="131" t="s">
        <v>11</v>
      </c>
      <c r="E12" s="305"/>
      <c r="F12" s="305"/>
      <c r="G12" s="65" t="s">
        <v>23</v>
      </c>
      <c r="H12" s="64">
        <v>250</v>
      </c>
      <c r="I12" s="133">
        <v>200</v>
      </c>
      <c r="J12" s="76"/>
      <c r="K12" s="77">
        <f t="shared" si="0"/>
        <v>0</v>
      </c>
      <c r="L12" s="21">
        <f t="shared" si="4"/>
        <v>0</v>
      </c>
      <c r="M12" s="108">
        <v>280</v>
      </c>
      <c r="N12" s="106">
        <v>350</v>
      </c>
      <c r="O12" s="193">
        <f t="shared" si="1"/>
        <v>40</v>
      </c>
      <c r="P12" s="207">
        <v>6.9999999999999999E-4</v>
      </c>
      <c r="Q12" s="208">
        <f t="shared" si="2"/>
        <v>0</v>
      </c>
      <c r="R12" s="190">
        <f t="shared" si="5"/>
        <v>0</v>
      </c>
      <c r="S12" s="189">
        <f t="shared" si="3"/>
        <v>0</v>
      </c>
      <c r="T12" s="314"/>
      <c r="X12" s="12"/>
      <c r="Y12" s="12"/>
      <c r="AA12" s="1"/>
      <c r="AB12" s="1"/>
    </row>
    <row r="13" spans="1:29" ht="21" customHeight="1" x14ac:dyDescent="0.25">
      <c r="A13" s="14"/>
      <c r="B13" s="218"/>
      <c r="C13" s="301" t="s">
        <v>431</v>
      </c>
      <c r="D13" s="131" t="s">
        <v>11</v>
      </c>
      <c r="E13" s="291" t="s">
        <v>481</v>
      </c>
      <c r="F13" s="292"/>
      <c r="G13" s="65" t="s">
        <v>104</v>
      </c>
      <c r="H13" s="64">
        <v>600</v>
      </c>
      <c r="I13" s="133">
        <v>40</v>
      </c>
      <c r="J13" s="76"/>
      <c r="K13" s="77">
        <f>J13</f>
        <v>0</v>
      </c>
      <c r="L13" s="21">
        <f>(I13*K13)*20</f>
        <v>0</v>
      </c>
      <c r="M13" s="108">
        <v>80</v>
      </c>
      <c r="N13" s="106">
        <v>100</v>
      </c>
      <c r="O13" s="193">
        <f t="shared" si="1"/>
        <v>100</v>
      </c>
      <c r="P13" s="207">
        <v>2.3064000000000001E-2</v>
      </c>
      <c r="Q13" s="208">
        <f t="shared" si="2"/>
        <v>0</v>
      </c>
      <c r="R13" s="190">
        <f t="shared" ref="R13:R32" si="6">((H13*K13)/1000)*20</f>
        <v>0</v>
      </c>
      <c r="S13" s="189">
        <f>(K13*M13)*20</f>
        <v>0</v>
      </c>
      <c r="T13" s="288" t="s">
        <v>433</v>
      </c>
      <c r="X13" s="12"/>
      <c r="Y13" s="12"/>
      <c r="AA13" s="1"/>
      <c r="AB13" s="1"/>
    </row>
    <row r="14" spans="1:29" ht="21" customHeight="1" x14ac:dyDescent="0.25">
      <c r="A14" s="14"/>
      <c r="B14" s="218"/>
      <c r="C14" s="301"/>
      <c r="D14" s="131" t="s">
        <v>11</v>
      </c>
      <c r="E14" s="293"/>
      <c r="F14" s="294"/>
      <c r="G14" s="65" t="s">
        <v>23</v>
      </c>
      <c r="H14" s="64">
        <v>600</v>
      </c>
      <c r="I14" s="133">
        <v>40</v>
      </c>
      <c r="J14" s="76"/>
      <c r="K14" s="77">
        <f t="shared" ref="K14:K32" si="7">J14</f>
        <v>0</v>
      </c>
      <c r="L14" s="21">
        <f t="shared" ref="L14:L32" si="8">(I14*K14)*20</f>
        <v>0</v>
      </c>
      <c r="M14" s="108">
        <v>80</v>
      </c>
      <c r="N14" s="106">
        <v>100</v>
      </c>
      <c r="O14" s="193">
        <f t="shared" si="1"/>
        <v>100</v>
      </c>
      <c r="P14" s="207">
        <v>2.3064000000000001E-2</v>
      </c>
      <c r="Q14" s="208">
        <f t="shared" si="2"/>
        <v>0</v>
      </c>
      <c r="R14" s="190">
        <f t="shared" si="6"/>
        <v>0</v>
      </c>
      <c r="S14" s="189">
        <f t="shared" ref="S14:S32" si="9">(K14*M14)*20</f>
        <v>0</v>
      </c>
      <c r="T14" s="289"/>
      <c r="X14" s="12"/>
      <c r="Y14" s="12"/>
      <c r="AA14" s="1"/>
      <c r="AB14" s="1"/>
    </row>
    <row r="15" spans="1:29" ht="21" customHeight="1" x14ac:dyDescent="0.25">
      <c r="A15" s="14"/>
      <c r="B15" s="218"/>
      <c r="C15" s="301"/>
      <c r="D15" s="131" t="s">
        <v>11</v>
      </c>
      <c r="E15" s="293"/>
      <c r="F15" s="294"/>
      <c r="G15" s="65" t="s">
        <v>432</v>
      </c>
      <c r="H15" s="64">
        <v>600</v>
      </c>
      <c r="I15" s="133">
        <v>40</v>
      </c>
      <c r="J15" s="76"/>
      <c r="K15" s="77">
        <f t="shared" si="7"/>
        <v>0</v>
      </c>
      <c r="L15" s="21">
        <f t="shared" si="8"/>
        <v>0</v>
      </c>
      <c r="M15" s="108">
        <v>80</v>
      </c>
      <c r="N15" s="106">
        <v>100</v>
      </c>
      <c r="O15" s="193">
        <f t="shared" si="1"/>
        <v>100</v>
      </c>
      <c r="P15" s="207">
        <v>2.3064000000000001E-2</v>
      </c>
      <c r="Q15" s="208">
        <f t="shared" si="2"/>
        <v>0</v>
      </c>
      <c r="R15" s="190">
        <f t="shared" si="6"/>
        <v>0</v>
      </c>
      <c r="S15" s="189">
        <f t="shared" si="9"/>
        <v>0</v>
      </c>
      <c r="T15" s="289"/>
      <c r="X15" s="12"/>
      <c r="Y15" s="12"/>
      <c r="AA15" s="1"/>
      <c r="AB15" s="1"/>
    </row>
    <row r="16" spans="1:29" ht="21" customHeight="1" x14ac:dyDescent="0.25">
      <c r="A16" s="14"/>
      <c r="B16" s="218"/>
      <c r="C16" s="301"/>
      <c r="D16" s="131" t="s">
        <v>11</v>
      </c>
      <c r="E16" s="293"/>
      <c r="F16" s="294"/>
      <c r="G16" s="65" t="s">
        <v>285</v>
      </c>
      <c r="H16" s="64">
        <v>600</v>
      </c>
      <c r="I16" s="133">
        <v>40</v>
      </c>
      <c r="J16" s="76"/>
      <c r="K16" s="77">
        <f t="shared" si="7"/>
        <v>0</v>
      </c>
      <c r="L16" s="21">
        <f t="shared" si="8"/>
        <v>0</v>
      </c>
      <c r="M16" s="108">
        <v>80</v>
      </c>
      <c r="N16" s="106">
        <v>100</v>
      </c>
      <c r="O16" s="193">
        <f t="shared" si="1"/>
        <v>100</v>
      </c>
      <c r="P16" s="207">
        <v>2.3064000000000001E-2</v>
      </c>
      <c r="Q16" s="208">
        <f t="shared" si="2"/>
        <v>0</v>
      </c>
      <c r="R16" s="190">
        <f t="shared" si="6"/>
        <v>0</v>
      </c>
      <c r="S16" s="189">
        <f t="shared" si="9"/>
        <v>0</v>
      </c>
      <c r="T16" s="289"/>
      <c r="X16" s="12"/>
      <c r="Y16" s="12"/>
      <c r="AA16" s="1"/>
      <c r="AB16" s="1"/>
    </row>
    <row r="17" spans="1:28" ht="21" customHeight="1" x14ac:dyDescent="0.25">
      <c r="A17" s="14"/>
      <c r="B17" s="218"/>
      <c r="C17" s="301"/>
      <c r="D17" s="131" t="s">
        <v>11</v>
      </c>
      <c r="E17" s="295"/>
      <c r="F17" s="296"/>
      <c r="G17" s="65" t="s">
        <v>22</v>
      </c>
      <c r="H17" s="64">
        <v>600</v>
      </c>
      <c r="I17" s="133">
        <v>40</v>
      </c>
      <c r="J17" s="76"/>
      <c r="K17" s="77">
        <f t="shared" si="7"/>
        <v>0</v>
      </c>
      <c r="L17" s="21">
        <f t="shared" si="8"/>
        <v>0</v>
      </c>
      <c r="M17" s="108">
        <v>80</v>
      </c>
      <c r="N17" s="106">
        <v>100</v>
      </c>
      <c r="O17" s="193">
        <f t="shared" si="1"/>
        <v>100</v>
      </c>
      <c r="P17" s="207">
        <v>2.3064000000000001E-2</v>
      </c>
      <c r="Q17" s="208">
        <f t="shared" si="2"/>
        <v>0</v>
      </c>
      <c r="R17" s="190">
        <f t="shared" si="6"/>
        <v>0</v>
      </c>
      <c r="S17" s="189">
        <f t="shared" si="9"/>
        <v>0</v>
      </c>
      <c r="T17" s="290"/>
      <c r="X17" s="12"/>
      <c r="Y17" s="12"/>
      <c r="AA17" s="1"/>
      <c r="AB17" s="1"/>
    </row>
    <row r="18" spans="1:28" ht="21" customHeight="1" x14ac:dyDescent="0.25">
      <c r="A18" s="14"/>
      <c r="B18" s="218"/>
      <c r="C18" s="301"/>
      <c r="D18" s="131" t="s">
        <v>11</v>
      </c>
      <c r="E18" s="297" t="s">
        <v>480</v>
      </c>
      <c r="F18" s="297"/>
      <c r="G18" s="65" t="s">
        <v>435</v>
      </c>
      <c r="H18" s="64">
        <v>600</v>
      </c>
      <c r="I18" s="133">
        <v>40</v>
      </c>
      <c r="J18" s="76"/>
      <c r="K18" s="77">
        <f t="shared" si="7"/>
        <v>0</v>
      </c>
      <c r="L18" s="21">
        <f t="shared" si="8"/>
        <v>0</v>
      </c>
      <c r="M18" s="108">
        <v>80</v>
      </c>
      <c r="N18" s="106">
        <v>100</v>
      </c>
      <c r="O18" s="193">
        <f t="shared" si="1"/>
        <v>100</v>
      </c>
      <c r="P18" s="207">
        <v>2.3064000000000001E-2</v>
      </c>
      <c r="Q18" s="208">
        <f t="shared" si="2"/>
        <v>0</v>
      </c>
      <c r="R18" s="190">
        <f t="shared" si="6"/>
        <v>0</v>
      </c>
      <c r="S18" s="189">
        <f t="shared" si="9"/>
        <v>0</v>
      </c>
      <c r="T18" s="288" t="s">
        <v>433</v>
      </c>
      <c r="X18" s="12"/>
      <c r="Y18" s="12"/>
      <c r="AA18" s="1"/>
      <c r="AB18" s="1"/>
    </row>
    <row r="19" spans="1:28" ht="21" customHeight="1" x14ac:dyDescent="0.25">
      <c r="A19" s="14"/>
      <c r="B19" s="218"/>
      <c r="C19" s="301"/>
      <c r="D19" s="131" t="s">
        <v>11</v>
      </c>
      <c r="E19" s="297"/>
      <c r="F19" s="297"/>
      <c r="G19" s="65" t="s">
        <v>104</v>
      </c>
      <c r="H19" s="64">
        <v>600</v>
      </c>
      <c r="I19" s="133">
        <v>40</v>
      </c>
      <c r="J19" s="76"/>
      <c r="K19" s="77">
        <f t="shared" si="7"/>
        <v>0</v>
      </c>
      <c r="L19" s="21">
        <f t="shared" si="8"/>
        <v>0</v>
      </c>
      <c r="M19" s="108">
        <v>80</v>
      </c>
      <c r="N19" s="106">
        <v>100</v>
      </c>
      <c r="O19" s="193">
        <f t="shared" si="1"/>
        <v>100</v>
      </c>
      <c r="P19" s="207">
        <v>2.3064000000000001E-2</v>
      </c>
      <c r="Q19" s="208">
        <f t="shared" si="2"/>
        <v>0</v>
      </c>
      <c r="R19" s="190">
        <f t="shared" si="6"/>
        <v>0</v>
      </c>
      <c r="S19" s="189">
        <f t="shared" si="9"/>
        <v>0</v>
      </c>
      <c r="T19" s="289"/>
      <c r="X19" s="12"/>
      <c r="Y19" s="12"/>
      <c r="AA19" s="1"/>
      <c r="AB19" s="1"/>
    </row>
    <row r="20" spans="1:28" ht="21" customHeight="1" x14ac:dyDescent="0.25">
      <c r="A20" s="14"/>
      <c r="B20" s="218"/>
      <c r="C20" s="301"/>
      <c r="D20" s="131" t="s">
        <v>11</v>
      </c>
      <c r="E20" s="297"/>
      <c r="F20" s="297"/>
      <c r="G20" s="65" t="s">
        <v>6</v>
      </c>
      <c r="H20" s="64">
        <v>600</v>
      </c>
      <c r="I20" s="133">
        <v>40</v>
      </c>
      <c r="J20" s="76"/>
      <c r="K20" s="77">
        <f t="shared" si="7"/>
        <v>0</v>
      </c>
      <c r="L20" s="21">
        <f t="shared" si="8"/>
        <v>0</v>
      </c>
      <c r="M20" s="108">
        <v>80</v>
      </c>
      <c r="N20" s="106">
        <v>100</v>
      </c>
      <c r="O20" s="193">
        <f t="shared" si="1"/>
        <v>100</v>
      </c>
      <c r="P20" s="207">
        <v>2.3064000000000001E-2</v>
      </c>
      <c r="Q20" s="208">
        <f t="shared" si="2"/>
        <v>0</v>
      </c>
      <c r="R20" s="190">
        <f t="shared" si="6"/>
        <v>0</v>
      </c>
      <c r="S20" s="189">
        <f t="shared" si="9"/>
        <v>0</v>
      </c>
      <c r="T20" s="289"/>
      <c r="X20" s="12"/>
      <c r="Y20" s="12"/>
      <c r="AA20" s="1"/>
      <c r="AB20" s="1"/>
    </row>
    <row r="21" spans="1:28" ht="18.75" x14ac:dyDescent="0.25">
      <c r="A21" s="14"/>
      <c r="B21" s="218"/>
      <c r="C21" s="301"/>
      <c r="D21" s="131" t="s">
        <v>11</v>
      </c>
      <c r="E21" s="297"/>
      <c r="F21" s="297"/>
      <c r="G21" s="65" t="s">
        <v>432</v>
      </c>
      <c r="H21" s="64">
        <v>600</v>
      </c>
      <c r="I21" s="133">
        <v>40</v>
      </c>
      <c r="J21" s="76"/>
      <c r="K21" s="77">
        <f t="shared" si="7"/>
        <v>0</v>
      </c>
      <c r="L21" s="21">
        <f t="shared" si="8"/>
        <v>0</v>
      </c>
      <c r="M21" s="108">
        <v>80</v>
      </c>
      <c r="N21" s="106">
        <v>100</v>
      </c>
      <c r="O21" s="193">
        <f t="shared" si="1"/>
        <v>100</v>
      </c>
      <c r="P21" s="207">
        <v>2.3064000000000001E-2</v>
      </c>
      <c r="Q21" s="208">
        <f t="shared" si="2"/>
        <v>0</v>
      </c>
      <c r="R21" s="190">
        <f t="shared" si="6"/>
        <v>0</v>
      </c>
      <c r="S21" s="189">
        <f t="shared" si="9"/>
        <v>0</v>
      </c>
      <c r="T21" s="289"/>
      <c r="X21" s="12"/>
      <c r="Y21" s="12"/>
      <c r="AA21" s="1"/>
      <c r="AB21" s="1"/>
    </row>
    <row r="22" spans="1:28" ht="18.75" x14ac:dyDescent="0.25">
      <c r="A22" s="14"/>
      <c r="B22" s="218"/>
      <c r="C22" s="301"/>
      <c r="D22" s="131" t="s">
        <v>11</v>
      </c>
      <c r="E22" s="297"/>
      <c r="F22" s="297"/>
      <c r="G22" s="65" t="s">
        <v>22</v>
      </c>
      <c r="H22" s="64">
        <v>600</v>
      </c>
      <c r="I22" s="133">
        <v>40</v>
      </c>
      <c r="J22" s="76"/>
      <c r="K22" s="77">
        <f t="shared" si="7"/>
        <v>0</v>
      </c>
      <c r="L22" s="21">
        <f t="shared" si="8"/>
        <v>0</v>
      </c>
      <c r="M22" s="108">
        <v>80</v>
      </c>
      <c r="N22" s="106">
        <v>100</v>
      </c>
      <c r="O22" s="193">
        <f t="shared" si="1"/>
        <v>100</v>
      </c>
      <c r="P22" s="207">
        <v>2.3064000000000001E-2</v>
      </c>
      <c r="Q22" s="208">
        <f t="shared" si="2"/>
        <v>0</v>
      </c>
      <c r="R22" s="190">
        <f t="shared" si="6"/>
        <v>0</v>
      </c>
      <c r="S22" s="189">
        <f t="shared" si="9"/>
        <v>0</v>
      </c>
      <c r="T22" s="290"/>
      <c r="X22" s="12"/>
      <c r="Y22" s="12"/>
      <c r="AA22" s="1"/>
      <c r="AB22" s="1"/>
    </row>
    <row r="23" spans="1:28" ht="21" customHeight="1" x14ac:dyDescent="0.25">
      <c r="A23" s="14"/>
      <c r="B23" s="218"/>
      <c r="C23" s="301"/>
      <c r="D23" s="131" t="s">
        <v>11</v>
      </c>
      <c r="E23" s="298" t="s">
        <v>478</v>
      </c>
      <c r="F23" s="299"/>
      <c r="G23" s="65" t="s">
        <v>104</v>
      </c>
      <c r="H23" s="64">
        <v>600</v>
      </c>
      <c r="I23" s="133">
        <v>40</v>
      </c>
      <c r="J23" s="76"/>
      <c r="K23" s="77">
        <f t="shared" si="7"/>
        <v>0</v>
      </c>
      <c r="L23" s="21">
        <f t="shared" si="8"/>
        <v>0</v>
      </c>
      <c r="M23" s="108">
        <v>80</v>
      </c>
      <c r="N23" s="106">
        <v>100</v>
      </c>
      <c r="O23" s="193">
        <f t="shared" si="1"/>
        <v>100</v>
      </c>
      <c r="P23" s="207">
        <v>2.3064000000000001E-2</v>
      </c>
      <c r="Q23" s="208">
        <f t="shared" si="2"/>
        <v>0</v>
      </c>
      <c r="R23" s="190">
        <f t="shared" si="6"/>
        <v>0</v>
      </c>
      <c r="S23" s="189">
        <f t="shared" si="9"/>
        <v>0</v>
      </c>
      <c r="T23" s="288" t="s">
        <v>433</v>
      </c>
      <c r="X23" s="12"/>
      <c r="Y23" s="12"/>
      <c r="AA23" s="1"/>
      <c r="AB23" s="1"/>
    </row>
    <row r="24" spans="1:28" ht="21" customHeight="1" x14ac:dyDescent="0.25">
      <c r="A24" s="14"/>
      <c r="B24" s="218"/>
      <c r="C24" s="301"/>
      <c r="D24" s="131" t="s">
        <v>11</v>
      </c>
      <c r="E24" s="299"/>
      <c r="F24" s="299"/>
      <c r="G24" s="65" t="s">
        <v>6</v>
      </c>
      <c r="H24" s="64">
        <v>600</v>
      </c>
      <c r="I24" s="133">
        <v>40</v>
      </c>
      <c r="J24" s="76"/>
      <c r="K24" s="77">
        <f t="shared" si="7"/>
        <v>0</v>
      </c>
      <c r="L24" s="21">
        <f t="shared" si="8"/>
        <v>0</v>
      </c>
      <c r="M24" s="108">
        <v>80</v>
      </c>
      <c r="N24" s="106">
        <v>100</v>
      </c>
      <c r="O24" s="193">
        <f t="shared" si="1"/>
        <v>100</v>
      </c>
      <c r="P24" s="207">
        <v>2.3064000000000001E-2</v>
      </c>
      <c r="Q24" s="208">
        <f t="shared" si="2"/>
        <v>0</v>
      </c>
      <c r="R24" s="190">
        <f t="shared" si="6"/>
        <v>0</v>
      </c>
      <c r="S24" s="189">
        <f t="shared" si="9"/>
        <v>0</v>
      </c>
      <c r="T24" s="289"/>
      <c r="X24" s="12"/>
      <c r="Y24" s="12"/>
      <c r="AA24" s="1"/>
      <c r="AB24" s="1"/>
    </row>
    <row r="25" spans="1:28" ht="21" customHeight="1" x14ac:dyDescent="0.25">
      <c r="A25" s="14"/>
      <c r="B25" s="218"/>
      <c r="C25" s="301"/>
      <c r="D25" s="131" t="s">
        <v>11</v>
      </c>
      <c r="E25" s="299"/>
      <c r="F25" s="299"/>
      <c r="G25" s="65" t="s">
        <v>432</v>
      </c>
      <c r="H25" s="64">
        <v>600</v>
      </c>
      <c r="I25" s="133">
        <v>40</v>
      </c>
      <c r="J25" s="76"/>
      <c r="K25" s="77">
        <f t="shared" si="7"/>
        <v>0</v>
      </c>
      <c r="L25" s="21">
        <f t="shared" si="8"/>
        <v>0</v>
      </c>
      <c r="M25" s="108">
        <v>80</v>
      </c>
      <c r="N25" s="106">
        <v>100</v>
      </c>
      <c r="O25" s="193">
        <f t="shared" si="1"/>
        <v>100</v>
      </c>
      <c r="P25" s="207">
        <v>2.3064000000000001E-2</v>
      </c>
      <c r="Q25" s="208">
        <f t="shared" si="2"/>
        <v>0</v>
      </c>
      <c r="R25" s="190">
        <f t="shared" si="6"/>
        <v>0</v>
      </c>
      <c r="S25" s="189">
        <f t="shared" si="9"/>
        <v>0</v>
      </c>
      <c r="T25" s="289"/>
      <c r="X25" s="12"/>
      <c r="Y25" s="12"/>
      <c r="AA25" s="1"/>
      <c r="AB25" s="1"/>
    </row>
    <row r="26" spans="1:28" ht="21" customHeight="1" x14ac:dyDescent="0.25">
      <c r="A26" s="14"/>
      <c r="B26" s="218"/>
      <c r="C26" s="301"/>
      <c r="D26" s="131" t="s">
        <v>11</v>
      </c>
      <c r="E26" s="299"/>
      <c r="F26" s="299"/>
      <c r="G26" s="65" t="s">
        <v>7</v>
      </c>
      <c r="H26" s="64">
        <v>600</v>
      </c>
      <c r="I26" s="133">
        <v>40</v>
      </c>
      <c r="J26" s="76"/>
      <c r="K26" s="77">
        <f t="shared" si="7"/>
        <v>0</v>
      </c>
      <c r="L26" s="21">
        <f t="shared" si="8"/>
        <v>0</v>
      </c>
      <c r="M26" s="108">
        <v>80</v>
      </c>
      <c r="N26" s="106">
        <v>100</v>
      </c>
      <c r="O26" s="193">
        <f t="shared" si="1"/>
        <v>100</v>
      </c>
      <c r="P26" s="207">
        <v>2.3064000000000001E-2</v>
      </c>
      <c r="Q26" s="208">
        <f t="shared" si="2"/>
        <v>0</v>
      </c>
      <c r="R26" s="190">
        <f t="shared" si="6"/>
        <v>0</v>
      </c>
      <c r="S26" s="189">
        <f t="shared" si="9"/>
        <v>0</v>
      </c>
      <c r="T26" s="289"/>
      <c r="X26" s="12"/>
      <c r="Y26" s="12"/>
      <c r="AA26" s="1"/>
      <c r="AB26" s="1"/>
    </row>
    <row r="27" spans="1:28" ht="21" customHeight="1" x14ac:dyDescent="0.25">
      <c r="A27" s="14"/>
      <c r="B27" s="218"/>
      <c r="C27" s="301"/>
      <c r="D27" s="131" t="s">
        <v>11</v>
      </c>
      <c r="E27" s="299"/>
      <c r="F27" s="299"/>
      <c r="G27" s="65" t="s">
        <v>437</v>
      </c>
      <c r="H27" s="64">
        <v>600</v>
      </c>
      <c r="I27" s="133">
        <v>40</v>
      </c>
      <c r="J27" s="76"/>
      <c r="K27" s="77">
        <f t="shared" si="7"/>
        <v>0</v>
      </c>
      <c r="L27" s="21">
        <f t="shared" si="8"/>
        <v>0</v>
      </c>
      <c r="M27" s="108">
        <v>80</v>
      </c>
      <c r="N27" s="106">
        <v>100</v>
      </c>
      <c r="O27" s="193">
        <f t="shared" si="1"/>
        <v>100</v>
      </c>
      <c r="P27" s="207">
        <v>2.3064000000000001E-2</v>
      </c>
      <c r="Q27" s="208">
        <f t="shared" si="2"/>
        <v>0</v>
      </c>
      <c r="R27" s="190">
        <f t="shared" si="6"/>
        <v>0</v>
      </c>
      <c r="S27" s="189">
        <f t="shared" si="9"/>
        <v>0</v>
      </c>
      <c r="T27" s="290"/>
      <c r="X27" s="12"/>
      <c r="Y27" s="12"/>
      <c r="AA27" s="1"/>
      <c r="AB27" s="1"/>
    </row>
    <row r="28" spans="1:28" ht="21" customHeight="1" x14ac:dyDescent="0.25">
      <c r="A28" s="14"/>
      <c r="B28" s="218"/>
      <c r="C28" s="301"/>
      <c r="D28" s="131" t="s">
        <v>11</v>
      </c>
      <c r="E28" s="300" t="s">
        <v>479</v>
      </c>
      <c r="F28" s="300"/>
      <c r="G28" s="65" t="s">
        <v>104</v>
      </c>
      <c r="H28" s="64">
        <v>600</v>
      </c>
      <c r="I28" s="133">
        <v>50</v>
      </c>
      <c r="J28" s="76"/>
      <c r="K28" s="77">
        <f t="shared" si="7"/>
        <v>0</v>
      </c>
      <c r="L28" s="21">
        <f t="shared" si="8"/>
        <v>0</v>
      </c>
      <c r="M28" s="108">
        <v>100</v>
      </c>
      <c r="N28" s="106">
        <v>120</v>
      </c>
      <c r="O28" s="193">
        <f t="shared" si="1"/>
        <v>100</v>
      </c>
      <c r="P28" s="207">
        <v>2.3064000000000001E-2</v>
      </c>
      <c r="Q28" s="208">
        <f t="shared" si="2"/>
        <v>0</v>
      </c>
      <c r="R28" s="190">
        <f t="shared" si="6"/>
        <v>0</v>
      </c>
      <c r="S28" s="189">
        <f t="shared" si="9"/>
        <v>0</v>
      </c>
      <c r="T28" s="288" t="s">
        <v>433</v>
      </c>
      <c r="X28" s="12"/>
      <c r="Y28" s="12"/>
      <c r="AA28" s="1"/>
      <c r="AB28" s="1"/>
    </row>
    <row r="29" spans="1:28" ht="21" customHeight="1" x14ac:dyDescent="0.25">
      <c r="A29" s="14"/>
      <c r="B29" s="218"/>
      <c r="C29" s="301"/>
      <c r="D29" s="131" t="s">
        <v>162</v>
      </c>
      <c r="E29" s="300"/>
      <c r="F29" s="300"/>
      <c r="G29" s="65" t="s">
        <v>6</v>
      </c>
      <c r="H29" s="64">
        <v>600</v>
      </c>
      <c r="I29" s="133">
        <v>50</v>
      </c>
      <c r="J29" s="76"/>
      <c r="K29" s="77">
        <f t="shared" si="7"/>
        <v>0</v>
      </c>
      <c r="L29" s="21">
        <f t="shared" si="8"/>
        <v>0</v>
      </c>
      <c r="M29" s="108">
        <v>100</v>
      </c>
      <c r="N29" s="106">
        <v>120</v>
      </c>
      <c r="O29" s="193">
        <f t="shared" si="1"/>
        <v>100</v>
      </c>
      <c r="P29" s="207">
        <v>2.3064000000000001E-2</v>
      </c>
      <c r="Q29" s="208">
        <f t="shared" si="2"/>
        <v>0</v>
      </c>
      <c r="R29" s="190">
        <f t="shared" si="6"/>
        <v>0</v>
      </c>
      <c r="S29" s="189">
        <f t="shared" si="9"/>
        <v>0</v>
      </c>
      <c r="T29" s="289"/>
      <c r="X29" s="12"/>
      <c r="Y29" s="12"/>
      <c r="AA29" s="1"/>
      <c r="AB29" s="1"/>
    </row>
    <row r="30" spans="1:28" ht="21" customHeight="1" x14ac:dyDescent="0.25">
      <c r="A30" s="14"/>
      <c r="B30" s="218"/>
      <c r="C30" s="301"/>
      <c r="D30" s="131" t="s">
        <v>11</v>
      </c>
      <c r="E30" s="300"/>
      <c r="F30" s="300"/>
      <c r="G30" s="65" t="s">
        <v>22</v>
      </c>
      <c r="H30" s="64">
        <v>600</v>
      </c>
      <c r="I30" s="133">
        <v>50</v>
      </c>
      <c r="J30" s="76"/>
      <c r="K30" s="77">
        <f t="shared" si="7"/>
        <v>0</v>
      </c>
      <c r="L30" s="21">
        <f t="shared" si="8"/>
        <v>0</v>
      </c>
      <c r="M30" s="108">
        <v>100</v>
      </c>
      <c r="N30" s="106">
        <v>120</v>
      </c>
      <c r="O30" s="193">
        <f t="shared" si="1"/>
        <v>100</v>
      </c>
      <c r="P30" s="207">
        <v>2.3064000000000001E-2</v>
      </c>
      <c r="Q30" s="208">
        <f t="shared" si="2"/>
        <v>0</v>
      </c>
      <c r="R30" s="190">
        <f t="shared" si="6"/>
        <v>0</v>
      </c>
      <c r="S30" s="189">
        <f t="shared" si="9"/>
        <v>0</v>
      </c>
      <c r="T30" s="289"/>
      <c r="X30" s="12"/>
      <c r="Y30" s="12"/>
      <c r="AA30" s="1"/>
      <c r="AB30" s="1"/>
    </row>
    <row r="31" spans="1:28" ht="21" customHeight="1" x14ac:dyDescent="0.25">
      <c r="A31" s="14"/>
      <c r="B31" s="218"/>
      <c r="C31" s="301"/>
      <c r="D31" s="131" t="s">
        <v>162</v>
      </c>
      <c r="E31" s="300"/>
      <c r="F31" s="300"/>
      <c r="G31" s="65" t="s">
        <v>285</v>
      </c>
      <c r="H31" s="64">
        <v>600</v>
      </c>
      <c r="I31" s="133">
        <v>50</v>
      </c>
      <c r="J31" s="76"/>
      <c r="K31" s="77">
        <f t="shared" si="7"/>
        <v>0</v>
      </c>
      <c r="L31" s="21">
        <f t="shared" si="8"/>
        <v>0</v>
      </c>
      <c r="M31" s="108">
        <v>100</v>
      </c>
      <c r="N31" s="106">
        <v>120</v>
      </c>
      <c r="O31" s="193">
        <f t="shared" si="1"/>
        <v>100</v>
      </c>
      <c r="P31" s="207">
        <v>2.3064000000000001E-2</v>
      </c>
      <c r="Q31" s="208">
        <f t="shared" si="2"/>
        <v>0</v>
      </c>
      <c r="R31" s="190">
        <f t="shared" si="6"/>
        <v>0</v>
      </c>
      <c r="S31" s="189">
        <f t="shared" si="9"/>
        <v>0</v>
      </c>
      <c r="T31" s="289"/>
      <c r="X31" s="12"/>
      <c r="Y31" s="12"/>
      <c r="AA31" s="1"/>
      <c r="AB31" s="1"/>
    </row>
    <row r="32" spans="1:28" ht="21" customHeight="1" x14ac:dyDescent="0.25">
      <c r="A32" s="14"/>
      <c r="B32" s="218"/>
      <c r="C32" s="301"/>
      <c r="D32" s="131" t="s">
        <v>11</v>
      </c>
      <c r="E32" s="300"/>
      <c r="F32" s="300"/>
      <c r="G32" s="65" t="s">
        <v>435</v>
      </c>
      <c r="H32" s="64">
        <v>600</v>
      </c>
      <c r="I32" s="133">
        <v>50</v>
      </c>
      <c r="J32" s="76"/>
      <c r="K32" s="77">
        <f t="shared" si="7"/>
        <v>0</v>
      </c>
      <c r="L32" s="21">
        <f t="shared" si="8"/>
        <v>0</v>
      </c>
      <c r="M32" s="108">
        <v>100</v>
      </c>
      <c r="N32" s="106">
        <v>120</v>
      </c>
      <c r="O32" s="193">
        <f t="shared" si="1"/>
        <v>100</v>
      </c>
      <c r="P32" s="207">
        <v>2.3064000000000001E-2</v>
      </c>
      <c r="Q32" s="208">
        <f t="shared" si="2"/>
        <v>0</v>
      </c>
      <c r="R32" s="190">
        <f t="shared" si="6"/>
        <v>0</v>
      </c>
      <c r="S32" s="189">
        <f t="shared" si="9"/>
        <v>0</v>
      </c>
      <c r="T32" s="290"/>
      <c r="X32" s="12"/>
      <c r="Y32" s="12"/>
      <c r="AA32" s="1"/>
      <c r="AB32" s="1"/>
    </row>
    <row r="33" spans="1:28" ht="21" customHeight="1" x14ac:dyDescent="0.25">
      <c r="A33" s="14"/>
      <c r="B33" s="217"/>
      <c r="C33" s="285" t="s">
        <v>210</v>
      </c>
      <c r="D33" s="131" t="s">
        <v>11</v>
      </c>
      <c r="E33" s="305" t="s">
        <v>242</v>
      </c>
      <c r="F33" s="305"/>
      <c r="G33" s="65" t="s">
        <v>75</v>
      </c>
      <c r="H33" s="64">
        <v>50</v>
      </c>
      <c r="I33" s="133">
        <v>35</v>
      </c>
      <c r="J33" s="76"/>
      <c r="K33" s="77">
        <f>J33</f>
        <v>0</v>
      </c>
      <c r="L33" s="21">
        <f>(I33*K33)*20</f>
        <v>0</v>
      </c>
      <c r="M33" s="108">
        <v>55</v>
      </c>
      <c r="N33" s="106">
        <v>65</v>
      </c>
      <c r="O33" s="193">
        <f t="shared" si="1"/>
        <v>57.142857142857139</v>
      </c>
      <c r="P33" s="207">
        <v>7.5000000000000002E-4</v>
      </c>
      <c r="Q33" s="208">
        <f t="shared" si="2"/>
        <v>0</v>
      </c>
      <c r="R33" s="190">
        <f>((H33*K33)/1000)*20</f>
        <v>0</v>
      </c>
      <c r="S33" s="189">
        <f>(K33*M33)*20</f>
        <v>0</v>
      </c>
      <c r="T33" s="306" t="s">
        <v>209</v>
      </c>
      <c r="X33" s="12"/>
      <c r="Y33" s="12"/>
      <c r="AA33" s="1"/>
      <c r="AB33" s="1"/>
    </row>
    <row r="34" spans="1:28" ht="21" customHeight="1" x14ac:dyDescent="0.25">
      <c r="A34" s="14"/>
      <c r="B34" s="217"/>
      <c r="C34" s="286"/>
      <c r="D34" s="131" t="s">
        <v>11</v>
      </c>
      <c r="E34" s="305"/>
      <c r="F34" s="305"/>
      <c r="G34" s="65" t="s">
        <v>164</v>
      </c>
      <c r="H34" s="64">
        <v>50</v>
      </c>
      <c r="I34" s="133">
        <v>35</v>
      </c>
      <c r="J34" s="76"/>
      <c r="K34" s="77">
        <f t="shared" ref="K34:K40" si="10">J34</f>
        <v>0</v>
      </c>
      <c r="L34" s="21">
        <f t="shared" ref="L34:L40" si="11">(I34*K34)*20</f>
        <v>0</v>
      </c>
      <c r="M34" s="108">
        <v>55</v>
      </c>
      <c r="N34" s="106">
        <v>65</v>
      </c>
      <c r="O34" s="193">
        <f t="shared" si="1"/>
        <v>57.142857142857139</v>
      </c>
      <c r="P34" s="207">
        <v>7.5000000000000002E-4</v>
      </c>
      <c r="Q34" s="208">
        <f t="shared" si="2"/>
        <v>0</v>
      </c>
      <c r="R34" s="190">
        <f t="shared" ref="R34:R40" si="12">((H34*K34)/1000)*20</f>
        <v>0</v>
      </c>
      <c r="S34" s="189">
        <f t="shared" ref="S34:S40" si="13">(K34*M34)*20</f>
        <v>0</v>
      </c>
      <c r="T34" s="306"/>
      <c r="X34" s="12"/>
      <c r="Y34" s="12"/>
      <c r="AA34" s="1"/>
      <c r="AB34" s="1"/>
    </row>
    <row r="35" spans="1:28" ht="21" customHeight="1" x14ac:dyDescent="0.25">
      <c r="A35" s="14"/>
      <c r="B35" s="217"/>
      <c r="C35" s="286"/>
      <c r="D35" s="131" t="s">
        <v>11</v>
      </c>
      <c r="E35" s="305"/>
      <c r="F35" s="305"/>
      <c r="G35" s="65" t="s">
        <v>207</v>
      </c>
      <c r="H35" s="64">
        <v>50</v>
      </c>
      <c r="I35" s="133">
        <v>35</v>
      </c>
      <c r="J35" s="76"/>
      <c r="K35" s="77">
        <f t="shared" si="10"/>
        <v>0</v>
      </c>
      <c r="L35" s="21">
        <f t="shared" si="11"/>
        <v>0</v>
      </c>
      <c r="M35" s="108">
        <v>55</v>
      </c>
      <c r="N35" s="106">
        <v>65</v>
      </c>
      <c r="O35" s="193">
        <f t="shared" si="1"/>
        <v>57.142857142857139</v>
      </c>
      <c r="P35" s="207">
        <v>7.5000000000000002E-4</v>
      </c>
      <c r="Q35" s="208">
        <f t="shared" si="2"/>
        <v>0</v>
      </c>
      <c r="R35" s="190">
        <f t="shared" si="12"/>
        <v>0</v>
      </c>
      <c r="S35" s="189">
        <f t="shared" si="13"/>
        <v>0</v>
      </c>
      <c r="T35" s="306"/>
      <c r="X35" s="12"/>
      <c r="Y35" s="12"/>
      <c r="AA35" s="1"/>
      <c r="AB35" s="1"/>
    </row>
    <row r="36" spans="1:28" ht="21" customHeight="1" x14ac:dyDescent="0.25">
      <c r="A36" s="14"/>
      <c r="B36" s="217"/>
      <c r="C36" s="286"/>
      <c r="D36" s="131" t="s">
        <v>11</v>
      </c>
      <c r="E36" s="305"/>
      <c r="F36" s="305"/>
      <c r="G36" s="65" t="s">
        <v>208</v>
      </c>
      <c r="H36" s="64">
        <v>50</v>
      </c>
      <c r="I36" s="133">
        <v>35</v>
      </c>
      <c r="J36" s="76"/>
      <c r="K36" s="77">
        <f t="shared" si="10"/>
        <v>0</v>
      </c>
      <c r="L36" s="21">
        <f t="shared" si="11"/>
        <v>0</v>
      </c>
      <c r="M36" s="108">
        <v>55</v>
      </c>
      <c r="N36" s="106">
        <v>65</v>
      </c>
      <c r="O36" s="193">
        <f t="shared" si="1"/>
        <v>57.142857142857139</v>
      </c>
      <c r="P36" s="207">
        <v>7.5000000000000002E-4</v>
      </c>
      <c r="Q36" s="208">
        <f t="shared" si="2"/>
        <v>0</v>
      </c>
      <c r="R36" s="190">
        <f t="shared" si="12"/>
        <v>0</v>
      </c>
      <c r="S36" s="189">
        <f t="shared" si="13"/>
        <v>0</v>
      </c>
      <c r="T36" s="306"/>
      <c r="X36" s="12"/>
      <c r="Y36" s="12"/>
      <c r="AA36" s="1"/>
      <c r="AB36" s="1"/>
    </row>
    <row r="37" spans="1:28" ht="21" customHeight="1" x14ac:dyDescent="0.25">
      <c r="B37" s="158"/>
      <c r="C37" s="286"/>
      <c r="D37" s="131" t="s">
        <v>11</v>
      </c>
      <c r="E37" s="305" t="s">
        <v>243</v>
      </c>
      <c r="F37" s="305"/>
      <c r="G37" s="65" t="s">
        <v>75</v>
      </c>
      <c r="H37" s="64">
        <v>50</v>
      </c>
      <c r="I37" s="133">
        <v>65</v>
      </c>
      <c r="J37" s="76"/>
      <c r="K37" s="77">
        <f t="shared" si="10"/>
        <v>0</v>
      </c>
      <c r="L37" s="21">
        <f t="shared" si="11"/>
        <v>0</v>
      </c>
      <c r="M37" s="108">
        <v>95</v>
      </c>
      <c r="N37" s="106">
        <v>105</v>
      </c>
      <c r="O37" s="193">
        <f t="shared" si="1"/>
        <v>46.153846153846153</v>
      </c>
      <c r="P37" s="207">
        <v>7.5000000000000002E-4</v>
      </c>
      <c r="Q37" s="208">
        <f t="shared" si="2"/>
        <v>0</v>
      </c>
      <c r="R37" s="190">
        <f t="shared" si="12"/>
        <v>0</v>
      </c>
      <c r="S37" s="189">
        <f t="shared" si="13"/>
        <v>0</v>
      </c>
      <c r="T37" s="306"/>
      <c r="W37" s="1" t="s">
        <v>422</v>
      </c>
      <c r="X37" s="12"/>
      <c r="Y37" s="12"/>
      <c r="AA37" s="1"/>
      <c r="AB37" s="1"/>
    </row>
    <row r="38" spans="1:28" ht="21" customHeight="1" x14ac:dyDescent="0.25">
      <c r="B38" s="158"/>
      <c r="C38" s="286"/>
      <c r="D38" s="131" t="s">
        <v>11</v>
      </c>
      <c r="E38" s="305"/>
      <c r="F38" s="305"/>
      <c r="G38" s="65" t="s">
        <v>164</v>
      </c>
      <c r="H38" s="64">
        <v>50</v>
      </c>
      <c r="I38" s="133">
        <v>65</v>
      </c>
      <c r="J38" s="76"/>
      <c r="K38" s="77">
        <f t="shared" si="10"/>
        <v>0</v>
      </c>
      <c r="L38" s="21">
        <f t="shared" si="11"/>
        <v>0</v>
      </c>
      <c r="M38" s="108">
        <v>95</v>
      </c>
      <c r="N38" s="106">
        <v>105</v>
      </c>
      <c r="O38" s="193">
        <f t="shared" si="1"/>
        <v>46.153846153846153</v>
      </c>
      <c r="P38" s="207">
        <v>7.5000000000000002E-4</v>
      </c>
      <c r="Q38" s="208">
        <f t="shared" si="2"/>
        <v>0</v>
      </c>
      <c r="R38" s="190">
        <f t="shared" si="12"/>
        <v>0</v>
      </c>
      <c r="S38" s="189">
        <f t="shared" si="13"/>
        <v>0</v>
      </c>
      <c r="T38" s="306"/>
      <c r="X38" s="12"/>
      <c r="Y38" s="12"/>
      <c r="AA38" s="1"/>
      <c r="AB38" s="1"/>
    </row>
    <row r="39" spans="1:28" ht="21" customHeight="1" x14ac:dyDescent="0.25">
      <c r="B39" s="158"/>
      <c r="C39" s="286"/>
      <c r="D39" s="131" t="s">
        <v>11</v>
      </c>
      <c r="E39" s="305"/>
      <c r="F39" s="305"/>
      <c r="G39" s="65" t="s">
        <v>207</v>
      </c>
      <c r="H39" s="64">
        <v>50</v>
      </c>
      <c r="I39" s="133">
        <v>65</v>
      </c>
      <c r="J39" s="76"/>
      <c r="K39" s="77">
        <f t="shared" si="10"/>
        <v>0</v>
      </c>
      <c r="L39" s="21">
        <f t="shared" si="11"/>
        <v>0</v>
      </c>
      <c r="M39" s="108">
        <v>95</v>
      </c>
      <c r="N39" s="106">
        <v>105</v>
      </c>
      <c r="O39" s="193">
        <f t="shared" si="1"/>
        <v>46.153846153846153</v>
      </c>
      <c r="P39" s="207">
        <v>7.5000000000000002E-4</v>
      </c>
      <c r="Q39" s="208">
        <f t="shared" si="2"/>
        <v>0</v>
      </c>
      <c r="R39" s="190">
        <f t="shared" si="12"/>
        <v>0</v>
      </c>
      <c r="S39" s="189">
        <f t="shared" si="13"/>
        <v>0</v>
      </c>
      <c r="T39" s="306"/>
      <c r="X39" s="12"/>
      <c r="Y39" s="12"/>
      <c r="AA39" s="1"/>
      <c r="AB39" s="1"/>
    </row>
    <row r="40" spans="1:28" ht="21" customHeight="1" x14ac:dyDescent="0.25">
      <c r="A40" s="14"/>
      <c r="B40" s="217"/>
      <c r="C40" s="287"/>
      <c r="D40" s="131" t="s">
        <v>11</v>
      </c>
      <c r="E40" s="305"/>
      <c r="F40" s="305"/>
      <c r="G40" s="65" t="s">
        <v>208</v>
      </c>
      <c r="H40" s="64">
        <v>50</v>
      </c>
      <c r="I40" s="133">
        <v>65</v>
      </c>
      <c r="J40" s="76"/>
      <c r="K40" s="77">
        <f t="shared" si="10"/>
        <v>0</v>
      </c>
      <c r="L40" s="21">
        <f t="shared" si="11"/>
        <v>0</v>
      </c>
      <c r="M40" s="108">
        <v>95</v>
      </c>
      <c r="N40" s="106">
        <v>105</v>
      </c>
      <c r="O40" s="193">
        <f t="shared" si="1"/>
        <v>46.153846153846153</v>
      </c>
      <c r="P40" s="207">
        <v>7.5000000000000002E-4</v>
      </c>
      <c r="Q40" s="208">
        <f t="shared" si="2"/>
        <v>0</v>
      </c>
      <c r="R40" s="190">
        <f t="shared" si="12"/>
        <v>0</v>
      </c>
      <c r="S40" s="189">
        <f t="shared" si="13"/>
        <v>0</v>
      </c>
      <c r="T40" s="306"/>
      <c r="X40" s="12"/>
      <c r="Y40" s="12"/>
      <c r="AA40" s="1"/>
      <c r="AB40" s="1"/>
    </row>
    <row r="41" spans="1:28" ht="21" customHeight="1" x14ac:dyDescent="0.25">
      <c r="B41" s="161"/>
      <c r="C41" s="310" t="s">
        <v>131</v>
      </c>
      <c r="D41" s="131" t="s">
        <v>162</v>
      </c>
      <c r="E41" s="307" t="s">
        <v>244</v>
      </c>
      <c r="F41" s="307"/>
      <c r="G41" s="65" t="s">
        <v>107</v>
      </c>
      <c r="H41" s="64">
        <v>30</v>
      </c>
      <c r="I41" s="133">
        <v>35</v>
      </c>
      <c r="J41" s="76"/>
      <c r="K41" s="77">
        <f t="shared" ref="K41:K49" si="14">2*(ROUND(J41/2,0))</f>
        <v>0</v>
      </c>
      <c r="L41" s="21">
        <f t="shared" si="4"/>
        <v>0</v>
      </c>
      <c r="M41" s="108">
        <v>50</v>
      </c>
      <c r="N41" s="106">
        <v>60</v>
      </c>
      <c r="O41" s="193">
        <f t="shared" si="1"/>
        <v>42.857142857142854</v>
      </c>
      <c r="P41" s="207">
        <v>2.9999999999999997E-4</v>
      </c>
      <c r="Q41" s="208">
        <f t="shared" si="2"/>
        <v>0</v>
      </c>
      <c r="R41" s="190">
        <f>K41*0.03</f>
        <v>0</v>
      </c>
      <c r="S41" s="189">
        <f>M41*K41</f>
        <v>0</v>
      </c>
      <c r="T41" s="311" t="s">
        <v>253</v>
      </c>
      <c r="X41" s="12"/>
      <c r="Y41" s="12"/>
      <c r="AA41" s="1"/>
      <c r="AB41" s="1"/>
    </row>
    <row r="42" spans="1:28" ht="21" customHeight="1" x14ac:dyDescent="0.25">
      <c r="B42" s="161"/>
      <c r="C42" s="310"/>
      <c r="D42" s="131" t="s">
        <v>11</v>
      </c>
      <c r="E42" s="307" t="s">
        <v>244</v>
      </c>
      <c r="F42" s="307"/>
      <c r="G42" s="65" t="s">
        <v>3</v>
      </c>
      <c r="H42" s="64">
        <v>30</v>
      </c>
      <c r="I42" s="133">
        <v>35</v>
      </c>
      <c r="J42" s="76"/>
      <c r="K42" s="77">
        <f t="shared" si="14"/>
        <v>0</v>
      </c>
      <c r="L42" s="21">
        <f t="shared" si="4"/>
        <v>0</v>
      </c>
      <c r="M42" s="108">
        <v>50</v>
      </c>
      <c r="N42" s="106">
        <v>60</v>
      </c>
      <c r="O42" s="193">
        <f t="shared" si="1"/>
        <v>42.857142857142854</v>
      </c>
      <c r="P42" s="207">
        <v>2.9999999999999997E-4</v>
      </c>
      <c r="Q42" s="208">
        <f t="shared" si="2"/>
        <v>0</v>
      </c>
      <c r="R42" s="190">
        <f t="shared" ref="R42:R49" si="15">K42*0.03</f>
        <v>0</v>
      </c>
      <c r="S42" s="189">
        <f t="shared" ref="S42:S49" si="16">M42*K42</f>
        <v>0</v>
      </c>
      <c r="T42" s="311"/>
      <c r="X42" s="12"/>
      <c r="Y42" s="12"/>
      <c r="AA42" s="1"/>
      <c r="AB42" s="1"/>
    </row>
    <row r="43" spans="1:28" ht="21" customHeight="1" x14ac:dyDescent="0.25">
      <c r="B43" s="161"/>
      <c r="C43" s="310"/>
      <c r="D43" s="131" t="s">
        <v>11</v>
      </c>
      <c r="E43" s="307" t="s">
        <v>244</v>
      </c>
      <c r="F43" s="307"/>
      <c r="G43" s="65" t="s">
        <v>75</v>
      </c>
      <c r="H43" s="64">
        <v>30</v>
      </c>
      <c r="I43" s="133">
        <v>35</v>
      </c>
      <c r="J43" s="76"/>
      <c r="K43" s="77">
        <f t="shared" si="14"/>
        <v>0</v>
      </c>
      <c r="L43" s="21">
        <f t="shared" si="4"/>
        <v>0</v>
      </c>
      <c r="M43" s="108">
        <v>50</v>
      </c>
      <c r="N43" s="106">
        <v>60</v>
      </c>
      <c r="O43" s="193">
        <f t="shared" si="1"/>
        <v>42.857142857142854</v>
      </c>
      <c r="P43" s="207">
        <v>2.9999999999999997E-4</v>
      </c>
      <c r="Q43" s="208">
        <f t="shared" si="2"/>
        <v>0</v>
      </c>
      <c r="R43" s="190">
        <f t="shared" si="15"/>
        <v>0</v>
      </c>
      <c r="S43" s="189">
        <f t="shared" si="16"/>
        <v>0</v>
      </c>
      <c r="T43" s="311"/>
      <c r="X43" s="12"/>
      <c r="Y43" s="12"/>
      <c r="AA43" s="1"/>
      <c r="AB43" s="1"/>
    </row>
    <row r="44" spans="1:28" ht="21" customHeight="1" x14ac:dyDescent="0.25">
      <c r="B44" s="161"/>
      <c r="C44" s="310"/>
      <c r="D44" s="131" t="s">
        <v>11</v>
      </c>
      <c r="E44" s="307" t="s">
        <v>244</v>
      </c>
      <c r="F44" s="307"/>
      <c r="G44" s="65" t="s">
        <v>108</v>
      </c>
      <c r="H44" s="64">
        <v>30</v>
      </c>
      <c r="I44" s="133">
        <v>35</v>
      </c>
      <c r="J44" s="76"/>
      <c r="K44" s="77">
        <f t="shared" si="14"/>
        <v>0</v>
      </c>
      <c r="L44" s="21">
        <f t="shared" si="4"/>
        <v>0</v>
      </c>
      <c r="M44" s="108">
        <v>50</v>
      </c>
      <c r="N44" s="106">
        <v>60</v>
      </c>
      <c r="O44" s="193">
        <f t="shared" si="1"/>
        <v>42.857142857142854</v>
      </c>
      <c r="P44" s="207">
        <v>2.9999999999999997E-4</v>
      </c>
      <c r="Q44" s="208">
        <f t="shared" si="2"/>
        <v>0</v>
      </c>
      <c r="R44" s="190">
        <f t="shared" si="15"/>
        <v>0</v>
      </c>
      <c r="S44" s="189">
        <f t="shared" si="16"/>
        <v>0</v>
      </c>
      <c r="T44" s="311"/>
      <c r="X44" s="12"/>
      <c r="Y44" s="12"/>
      <c r="AA44" s="1"/>
      <c r="AB44" s="1"/>
    </row>
    <row r="45" spans="1:28" ht="21" customHeight="1" x14ac:dyDescent="0.25">
      <c r="B45" s="161"/>
      <c r="C45" s="310"/>
      <c r="D45" s="131" t="s">
        <v>11</v>
      </c>
      <c r="E45" s="307" t="s">
        <v>244</v>
      </c>
      <c r="F45" s="307"/>
      <c r="G45" s="65" t="s">
        <v>4</v>
      </c>
      <c r="H45" s="64">
        <v>30</v>
      </c>
      <c r="I45" s="133">
        <v>35</v>
      </c>
      <c r="J45" s="76"/>
      <c r="K45" s="77">
        <f t="shared" si="14"/>
        <v>0</v>
      </c>
      <c r="L45" s="21">
        <f t="shared" si="4"/>
        <v>0</v>
      </c>
      <c r="M45" s="108">
        <v>50</v>
      </c>
      <c r="N45" s="106">
        <v>60</v>
      </c>
      <c r="O45" s="193">
        <f t="shared" si="1"/>
        <v>42.857142857142854</v>
      </c>
      <c r="P45" s="207">
        <v>2.9999999999999997E-4</v>
      </c>
      <c r="Q45" s="208">
        <f t="shared" si="2"/>
        <v>0</v>
      </c>
      <c r="R45" s="190">
        <f t="shared" si="15"/>
        <v>0</v>
      </c>
      <c r="S45" s="189">
        <f t="shared" si="16"/>
        <v>0</v>
      </c>
      <c r="T45" s="311"/>
      <c r="X45" s="12"/>
      <c r="Y45" s="12"/>
      <c r="AA45" s="1"/>
      <c r="AB45" s="1"/>
    </row>
    <row r="46" spans="1:28" ht="21" customHeight="1" x14ac:dyDescent="0.25">
      <c r="B46" s="161"/>
      <c r="C46" s="310"/>
      <c r="D46" s="131" t="s">
        <v>162</v>
      </c>
      <c r="E46" s="307" t="s">
        <v>244</v>
      </c>
      <c r="F46" s="307"/>
      <c r="G46" s="65" t="s">
        <v>72</v>
      </c>
      <c r="H46" s="64">
        <v>30</v>
      </c>
      <c r="I46" s="133">
        <v>35</v>
      </c>
      <c r="J46" s="76"/>
      <c r="K46" s="77">
        <f t="shared" si="14"/>
        <v>0</v>
      </c>
      <c r="L46" s="21">
        <f t="shared" si="4"/>
        <v>0</v>
      </c>
      <c r="M46" s="108">
        <v>50</v>
      </c>
      <c r="N46" s="106">
        <v>60</v>
      </c>
      <c r="O46" s="193">
        <f t="shared" si="1"/>
        <v>42.857142857142854</v>
      </c>
      <c r="P46" s="207">
        <v>2.9999999999999997E-4</v>
      </c>
      <c r="Q46" s="208">
        <f t="shared" si="2"/>
        <v>0</v>
      </c>
      <c r="R46" s="190">
        <f t="shared" si="15"/>
        <v>0</v>
      </c>
      <c r="S46" s="189">
        <f t="shared" si="16"/>
        <v>0</v>
      </c>
      <c r="T46" s="311"/>
      <c r="X46" s="12"/>
      <c r="Y46" s="12"/>
      <c r="AA46" s="1"/>
      <c r="AB46" s="1"/>
    </row>
    <row r="47" spans="1:28" ht="21" customHeight="1" x14ac:dyDescent="0.25">
      <c r="B47" s="161"/>
      <c r="C47" s="310"/>
      <c r="D47" s="131" t="s">
        <v>162</v>
      </c>
      <c r="E47" s="307" t="s">
        <v>244</v>
      </c>
      <c r="F47" s="307"/>
      <c r="G47" s="65" t="s">
        <v>73</v>
      </c>
      <c r="H47" s="64">
        <v>30</v>
      </c>
      <c r="I47" s="133">
        <v>35</v>
      </c>
      <c r="J47" s="76"/>
      <c r="K47" s="77">
        <f t="shared" si="14"/>
        <v>0</v>
      </c>
      <c r="L47" s="21">
        <f t="shared" si="4"/>
        <v>0</v>
      </c>
      <c r="M47" s="108">
        <v>50</v>
      </c>
      <c r="N47" s="106">
        <v>60</v>
      </c>
      <c r="O47" s="193">
        <f t="shared" si="1"/>
        <v>42.857142857142854</v>
      </c>
      <c r="P47" s="207">
        <v>2.9999999999999997E-4</v>
      </c>
      <c r="Q47" s="208">
        <f t="shared" si="2"/>
        <v>0</v>
      </c>
      <c r="R47" s="190">
        <f t="shared" si="15"/>
        <v>0</v>
      </c>
      <c r="S47" s="189">
        <f t="shared" si="16"/>
        <v>0</v>
      </c>
      <c r="T47" s="311"/>
      <c r="X47" s="12"/>
      <c r="Y47" s="12"/>
      <c r="AA47" s="1"/>
      <c r="AB47" s="1"/>
    </row>
    <row r="48" spans="1:28" ht="21" customHeight="1" x14ac:dyDescent="0.25">
      <c r="B48" s="161"/>
      <c r="C48" s="310"/>
      <c r="D48" s="131" t="s">
        <v>11</v>
      </c>
      <c r="E48" s="307" t="s">
        <v>244</v>
      </c>
      <c r="F48" s="307"/>
      <c r="G48" s="65" t="s">
        <v>115</v>
      </c>
      <c r="H48" s="64">
        <v>30</v>
      </c>
      <c r="I48" s="133">
        <v>35</v>
      </c>
      <c r="J48" s="76"/>
      <c r="K48" s="77">
        <f t="shared" si="14"/>
        <v>0</v>
      </c>
      <c r="L48" s="21">
        <f t="shared" si="4"/>
        <v>0</v>
      </c>
      <c r="M48" s="108">
        <v>50</v>
      </c>
      <c r="N48" s="106">
        <v>60</v>
      </c>
      <c r="O48" s="193">
        <f t="shared" si="1"/>
        <v>42.857142857142854</v>
      </c>
      <c r="P48" s="207">
        <v>2.9999999999999997E-4</v>
      </c>
      <c r="Q48" s="208">
        <f t="shared" si="2"/>
        <v>0</v>
      </c>
      <c r="R48" s="190">
        <f t="shared" si="15"/>
        <v>0</v>
      </c>
      <c r="S48" s="189">
        <f t="shared" si="16"/>
        <v>0</v>
      </c>
      <c r="T48" s="311"/>
      <c r="X48" s="12"/>
      <c r="Y48" s="12"/>
      <c r="AA48" s="1"/>
      <c r="AB48" s="1"/>
    </row>
    <row r="49" spans="2:29" ht="21" customHeight="1" x14ac:dyDescent="0.25">
      <c r="B49" s="161"/>
      <c r="C49" s="310"/>
      <c r="D49" s="131" t="s">
        <v>11</v>
      </c>
      <c r="E49" s="307" t="s">
        <v>244</v>
      </c>
      <c r="F49" s="307"/>
      <c r="G49" s="65" t="s">
        <v>71</v>
      </c>
      <c r="H49" s="64">
        <v>30</v>
      </c>
      <c r="I49" s="133">
        <v>35</v>
      </c>
      <c r="J49" s="76"/>
      <c r="K49" s="77">
        <f t="shared" si="14"/>
        <v>0</v>
      </c>
      <c r="L49" s="21">
        <f t="shared" si="4"/>
        <v>0</v>
      </c>
      <c r="M49" s="108">
        <v>50</v>
      </c>
      <c r="N49" s="106">
        <v>60</v>
      </c>
      <c r="O49" s="193">
        <f t="shared" si="1"/>
        <v>42.857142857142854</v>
      </c>
      <c r="P49" s="207">
        <v>2.9999999999999997E-4</v>
      </c>
      <c r="Q49" s="208">
        <f t="shared" si="2"/>
        <v>0</v>
      </c>
      <c r="R49" s="190">
        <f t="shared" si="15"/>
        <v>0</v>
      </c>
      <c r="S49" s="189">
        <f t="shared" si="16"/>
        <v>0</v>
      </c>
      <c r="T49" s="311"/>
      <c r="X49" s="12"/>
      <c r="Y49" s="12"/>
      <c r="AA49" s="1"/>
      <c r="AB49" s="1"/>
    </row>
    <row r="50" spans="2:29" ht="64.5" customHeight="1" x14ac:dyDescent="0.25">
      <c r="B50" s="161"/>
      <c r="C50" s="181"/>
      <c r="D50" s="131" t="s">
        <v>162</v>
      </c>
      <c r="E50" s="308" t="s">
        <v>213</v>
      </c>
      <c r="F50" s="309"/>
      <c r="G50" s="65"/>
      <c r="H50" s="64">
        <v>100</v>
      </c>
      <c r="I50" s="129">
        <v>100</v>
      </c>
      <c r="J50" s="188"/>
      <c r="K50" s="77">
        <f>J50</f>
        <v>0</v>
      </c>
      <c r="L50" s="90">
        <f>I50*K50</f>
        <v>0</v>
      </c>
      <c r="M50" s="107">
        <v>150</v>
      </c>
      <c r="N50" s="105">
        <v>200</v>
      </c>
      <c r="O50" s="193">
        <f t="shared" si="1"/>
        <v>50</v>
      </c>
      <c r="P50" s="192">
        <v>1E-4</v>
      </c>
      <c r="Q50" s="191">
        <f>(K50*P50)*10</f>
        <v>0</v>
      </c>
      <c r="R50" s="190">
        <f>K50*0.1</f>
        <v>0</v>
      </c>
      <c r="S50" s="189">
        <f>K50*M50</f>
        <v>0</v>
      </c>
      <c r="T50" s="155" t="s">
        <v>214</v>
      </c>
      <c r="X50" s="12"/>
      <c r="Y50" s="12"/>
      <c r="AA50" s="1"/>
      <c r="AB50" s="1"/>
    </row>
    <row r="51" spans="2:29" ht="15" customHeight="1" x14ac:dyDescent="0.25">
      <c r="B51" s="159"/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34"/>
      <c r="X51" s="12"/>
      <c r="Y51" s="12"/>
      <c r="AA51" s="1"/>
      <c r="AB51" s="1"/>
    </row>
    <row r="52" spans="2:29" ht="28.5" x14ac:dyDescent="0.25">
      <c r="C52" s="14"/>
      <c r="D52" s="14"/>
      <c r="E52" s="14"/>
      <c r="F52" s="35"/>
      <c r="G52" s="14"/>
      <c r="H52" s="302" t="s">
        <v>26</v>
      </c>
      <c r="I52" s="302"/>
      <c r="J52" s="302"/>
      <c r="K52" s="303">
        <f>SUM(L5:L50)</f>
        <v>0</v>
      </c>
      <c r="L52" s="303"/>
      <c r="M52" s="303"/>
      <c r="N52" s="93"/>
      <c r="O52" s="93"/>
      <c r="P52" s="93"/>
      <c r="Q52" s="93"/>
      <c r="R52" s="14"/>
      <c r="S52" s="14"/>
      <c r="T52" s="81"/>
      <c r="U52" s="12"/>
      <c r="V52" s="12"/>
      <c r="W52" s="12"/>
      <c r="Z52" s="1"/>
      <c r="AA52" s="1"/>
      <c r="AB52" s="1"/>
    </row>
    <row r="53" spans="2:29" s="41" customFormat="1" ht="15" customHeight="1" x14ac:dyDescent="0.25">
      <c r="B53" s="40"/>
      <c r="C53" s="36"/>
      <c r="D53" s="36"/>
      <c r="E53" s="36"/>
      <c r="F53" s="37"/>
      <c r="G53" s="38"/>
      <c r="H53" s="38"/>
      <c r="I53" s="38"/>
      <c r="J53" s="38"/>
      <c r="K53" s="38"/>
      <c r="L53" s="39"/>
      <c r="M53" s="40"/>
      <c r="N53" s="40"/>
      <c r="O53" s="40"/>
      <c r="P53" s="40"/>
      <c r="Q53" s="40"/>
      <c r="R53" s="36"/>
      <c r="S53" s="36"/>
      <c r="T53" s="82"/>
      <c r="U53" s="12"/>
      <c r="V53" s="12"/>
      <c r="W53" s="12"/>
    </row>
    <row r="54" spans="2:29" s="46" customFormat="1" ht="21" x14ac:dyDescent="0.35">
      <c r="B54" s="160"/>
      <c r="C54" s="42"/>
      <c r="D54" s="42"/>
      <c r="E54" s="215" t="s">
        <v>50</v>
      </c>
      <c r="F54" s="42"/>
      <c r="G54" s="42"/>
      <c r="H54" s="43"/>
      <c r="I54" s="43"/>
      <c r="J54" s="44"/>
      <c r="K54" s="304" t="s">
        <v>49</v>
      </c>
      <c r="L54" s="304"/>
      <c r="M54" s="304"/>
      <c r="N54" s="109"/>
      <c r="O54" s="109"/>
      <c r="P54" s="109"/>
      <c r="Q54" s="109"/>
      <c r="R54" s="44"/>
      <c r="S54" s="44"/>
      <c r="T54" s="73"/>
      <c r="U54" s="45"/>
      <c r="X54" s="47"/>
      <c r="Y54" s="47"/>
      <c r="Z54" s="47"/>
    </row>
    <row r="55" spans="2:29" ht="15" customHeight="1" x14ac:dyDescent="0.25">
      <c r="C55" s="48"/>
      <c r="D55" s="48"/>
      <c r="E55" s="48"/>
      <c r="F55" s="48"/>
      <c r="G55" s="48"/>
      <c r="H55" s="48"/>
      <c r="I55" s="48"/>
      <c r="J55" s="48"/>
      <c r="K55" s="48"/>
      <c r="L55" s="49"/>
      <c r="M55" s="48"/>
      <c r="N55" s="49"/>
      <c r="O55" s="48"/>
      <c r="P55" s="48"/>
      <c r="Q55" s="48"/>
      <c r="R55" s="49"/>
      <c r="S55" s="49"/>
      <c r="T55" s="83"/>
      <c r="U55" s="51"/>
      <c r="V55" s="51"/>
      <c r="Z55" s="1"/>
      <c r="AA55" s="1"/>
      <c r="AB55" s="1"/>
    </row>
    <row r="56" spans="2:29" ht="15.75" customHeight="1" x14ac:dyDescent="0.25">
      <c r="L56" s="11"/>
      <c r="U56" s="51"/>
      <c r="V56" s="51"/>
      <c r="Z56" s="1"/>
      <c r="AA56" s="1"/>
      <c r="AB56" s="1"/>
    </row>
    <row r="57" spans="2:29" ht="15.75" customHeight="1" x14ac:dyDescent="0.25">
      <c r="L57" s="11"/>
      <c r="U57" s="51"/>
      <c r="V57" s="51"/>
      <c r="Z57" s="1"/>
      <c r="AA57" s="1"/>
      <c r="AB57" s="1"/>
    </row>
    <row r="58" spans="2:29" ht="15.75" customHeight="1" x14ac:dyDescent="0.25">
      <c r="I58" s="30"/>
      <c r="J58" s="30"/>
      <c r="K58" s="52"/>
      <c r="L58" s="62"/>
      <c r="M58" s="52"/>
      <c r="N58" s="52"/>
      <c r="O58" s="52"/>
      <c r="P58" s="52"/>
      <c r="Q58" s="52"/>
      <c r="R58" s="52"/>
      <c r="S58" s="52"/>
      <c r="T58" s="78"/>
      <c r="U58" s="51"/>
      <c r="V58" s="51"/>
      <c r="Z58" s="1"/>
      <c r="AA58" s="1"/>
      <c r="AB58" s="1"/>
    </row>
    <row r="59" spans="2:29" ht="15.75" customHeight="1" x14ac:dyDescent="0.25">
      <c r="I59" s="30"/>
      <c r="J59" s="53"/>
      <c r="K59" s="18"/>
      <c r="L59" s="17"/>
      <c r="M59" s="18"/>
      <c r="N59" s="18"/>
      <c r="O59" s="18"/>
      <c r="P59" s="18"/>
      <c r="Q59" s="18"/>
      <c r="R59" s="18"/>
      <c r="S59" s="18"/>
      <c r="T59" s="79"/>
      <c r="U59" s="51"/>
      <c r="V59" s="51"/>
      <c r="Z59" s="1"/>
      <c r="AA59" s="1"/>
      <c r="AB59" s="1"/>
    </row>
    <row r="60" spans="2:29" ht="15.75" customHeight="1" x14ac:dyDescent="0.25">
      <c r="I60" s="30"/>
      <c r="J60" s="30"/>
      <c r="K60" s="24"/>
      <c r="L60" s="24"/>
      <c r="M60" s="24"/>
      <c r="N60" s="24"/>
      <c r="O60" s="24"/>
      <c r="P60" s="24"/>
      <c r="Q60" s="24"/>
      <c r="R60" s="24"/>
      <c r="S60" s="24"/>
      <c r="T60" s="80"/>
      <c r="U60" s="51"/>
      <c r="V60" s="51"/>
      <c r="Z60" s="1"/>
      <c r="AA60" s="1"/>
      <c r="AB60" s="1"/>
    </row>
    <row r="61" spans="2:29" x14ac:dyDescent="0.25">
      <c r="C61" s="54"/>
      <c r="I61" s="54"/>
      <c r="J61" s="54"/>
      <c r="K61" s="54"/>
      <c r="L61" s="54"/>
      <c r="M61" s="55"/>
      <c r="N61" s="55"/>
      <c r="O61" s="55"/>
      <c r="P61" s="55"/>
      <c r="Q61" s="55"/>
      <c r="R61" s="55"/>
      <c r="S61" s="55"/>
      <c r="T61" s="85"/>
    </row>
    <row r="62" spans="2:29" x14ac:dyDescent="0.25">
      <c r="C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85"/>
    </row>
    <row r="63" spans="2:29" x14ac:dyDescent="0.25">
      <c r="C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85"/>
    </row>
    <row r="64" spans="2:29" s="11" customFormat="1" x14ac:dyDescent="0.25">
      <c r="B64" s="15"/>
      <c r="C64" s="54"/>
      <c r="D64" s="1"/>
      <c r="E64" s="1"/>
      <c r="F64" s="1"/>
      <c r="G64" s="1"/>
      <c r="H64" s="1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85"/>
      <c r="V64" s="1"/>
      <c r="W64" s="1"/>
      <c r="X64" s="1"/>
      <c r="Y64" s="1"/>
      <c r="Z64" s="12"/>
      <c r="AA64" s="13"/>
      <c r="AB64" s="13"/>
      <c r="AC64" s="1"/>
    </row>
  </sheetData>
  <sheetProtection algorithmName="SHA-512" hashValue="+5FMf7dpQPKCsYcuov9fMRRS6/2tcautckw/X6sUooTxd5V2zafw5V4UKV+CDZuzqDnxolThDHYQZI575OaByw==" saltValue="xLyqI52KFg5/eqd2S8CSeg==" spinCount="100000" sheet="1" objects="1" scenarios="1"/>
  <mergeCells count="39">
    <mergeCell ref="B5:B9"/>
    <mergeCell ref="E4:F4"/>
    <mergeCell ref="E5:F12"/>
    <mergeCell ref="T5:T12"/>
    <mergeCell ref="G1:H1"/>
    <mergeCell ref="I1:L1"/>
    <mergeCell ref="M1:T1"/>
    <mergeCell ref="G2:M2"/>
    <mergeCell ref="L3:L4"/>
    <mergeCell ref="M3:T3"/>
    <mergeCell ref="C5:C12"/>
    <mergeCell ref="C41:C49"/>
    <mergeCell ref="E41:F41"/>
    <mergeCell ref="T41:T49"/>
    <mergeCell ref="E42:F42"/>
    <mergeCell ref="E43:F43"/>
    <mergeCell ref="E44:F44"/>
    <mergeCell ref="E45:F45"/>
    <mergeCell ref="H52:J52"/>
    <mergeCell ref="K52:M52"/>
    <mergeCell ref="K54:M54"/>
    <mergeCell ref="E37:F40"/>
    <mergeCell ref="T33:T40"/>
    <mergeCell ref="E46:F46"/>
    <mergeCell ref="E47:F47"/>
    <mergeCell ref="E48:F48"/>
    <mergeCell ref="E49:F49"/>
    <mergeCell ref="E50:F50"/>
    <mergeCell ref="E33:F36"/>
    <mergeCell ref="C33:C40"/>
    <mergeCell ref="T13:T17"/>
    <mergeCell ref="T18:T22"/>
    <mergeCell ref="T23:T27"/>
    <mergeCell ref="T28:T32"/>
    <mergeCell ref="E13:F17"/>
    <mergeCell ref="E18:F22"/>
    <mergeCell ref="E23:F27"/>
    <mergeCell ref="E28:F32"/>
    <mergeCell ref="C13:C32"/>
  </mergeCells>
  <conditionalFormatting sqref="J5:J50">
    <cfRule type="cellIs" dxfId="85" priority="48" stopIfTrue="1" operator="greaterThanOrEqual">
      <formula>1</formula>
    </cfRule>
  </conditionalFormatting>
  <conditionalFormatting sqref="K5:K50">
    <cfRule type="cellIs" priority="46" stopIfTrue="1" operator="equal">
      <formula>0</formula>
    </cfRule>
    <cfRule type="cellIs" dxfId="84" priority="47" stopIfTrue="1" operator="greaterThan">
      <formula>0</formula>
    </cfRule>
  </conditionalFormatting>
  <conditionalFormatting sqref="K52:M52">
    <cfRule type="cellIs" dxfId="83" priority="41" stopIfTrue="1" operator="lessThanOrEqual">
      <formula>20000</formula>
    </cfRule>
    <cfRule type="cellIs" dxfId="82" priority="42" stopIfTrue="1" operator="greaterThanOrEqual">
      <formula>20000</formula>
    </cfRule>
  </conditionalFormatting>
  <conditionalFormatting sqref="D5:D50">
    <cfRule type="containsText" dxfId="81" priority="11" operator="containsText" text="ожидается">
      <formula>NOT(ISERROR(SEARCH("ожидается",D5)))</formula>
    </cfRule>
    <cfRule type="containsText" dxfId="80" priority="12" operator="containsText" text="в наличии">
      <formula>NOT(ISERROR(SEARCH("в наличии",D5)))</formula>
    </cfRule>
  </conditionalFormatting>
  <conditionalFormatting sqref="C13 C33">
    <cfRule type="containsText" dxfId="79" priority="9" stopIfTrue="1" operator="containsText" text="в наличии">
      <formula>NOT(ISERROR(SEARCH("в наличии",C13)))</formula>
    </cfRule>
  </conditionalFormatting>
  <conditionalFormatting sqref="C13 C33">
    <cfRule type="containsText" dxfId="78" priority="10" stopIfTrue="1" operator="containsText" text="нет">
      <formula>NOT(ISERROR(SEARCH("нет",C13)))</formula>
    </cfRule>
  </conditionalFormatting>
  <conditionalFormatting sqref="C50">
    <cfRule type="containsText" dxfId="77" priority="1" stopIfTrue="1" operator="containsText" text="в наличии">
      <formula>NOT(ISERROR(SEARCH("в наличии",C50)))</formula>
    </cfRule>
  </conditionalFormatting>
  <conditionalFormatting sqref="C50">
    <cfRule type="containsText" dxfId="76" priority="2" stopIfTrue="1" operator="containsText" text="нет">
      <formula>NOT(ISERROR(SEARCH("нет",C50)))</formula>
    </cfRule>
  </conditionalFormatting>
  <hyperlinks>
    <hyperlink ref="E54" location="'!!!СКИДКА!!!'!A1" display="НАЗАД"/>
    <hyperlink ref="K54:M54" location="'Standart Line'!A1" display="ДАЛЕЕ"/>
    <hyperlink ref="E2" location="'!!!СКИДКА!!!'!A1" display="НАЗАД"/>
  </hyperlinks>
  <printOptions horizontalCentered="1" verticalCentered="1"/>
  <pageMargins left="0.19685039370078741" right="0.52994791666666663" top="0.19685039370078741" bottom="0.19685039370078741" header="0.19685039370078741" footer="0.19685039370078741"/>
  <pageSetup paperSize="9" scale="51" orientation="portrait" r:id="rId1"/>
  <headerFooter>
    <oddHeader>&amp;C
&amp;G</oddHeader>
  </headerFooter>
  <colBreaks count="1" manualBreakCount="1">
    <brk id="2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B1:AC91"/>
  <sheetViews>
    <sheetView showGridLines="0" showRowColHeaders="0" view="pageBreakPreview" zoomScale="90" zoomScaleNormal="100" zoomScaleSheetLayoutView="90" zoomScalePageLayoutView="40" workbookViewId="0">
      <pane xSplit="20" ySplit="4" topLeftCell="U65" activePane="bottomRight" state="frozen"/>
      <selection pane="topRight" activeCell="O1" sqref="O1"/>
      <selection pane="bottomLeft" activeCell="A5" sqref="A5"/>
      <selection pane="bottomRight" activeCell="J75" sqref="J75"/>
    </sheetView>
  </sheetViews>
  <sheetFormatPr defaultColWidth="9.140625" defaultRowHeight="15" x14ac:dyDescent="0.25"/>
  <cols>
    <col min="1" max="1" width="29.85546875" style="1" customWidth="1"/>
    <col min="2" max="2" width="4.85546875" style="15" customWidth="1"/>
    <col min="3" max="3" width="11.140625" style="1" customWidth="1"/>
    <col min="4" max="4" width="11.5703125" style="1" customWidth="1"/>
    <col min="5" max="5" width="19.5703125" style="1" customWidth="1"/>
    <col min="6" max="6" width="17.28515625" style="1" customWidth="1"/>
    <col min="7" max="7" width="25.85546875" style="1" customWidth="1"/>
    <col min="8" max="8" width="7.140625" style="1" customWidth="1"/>
    <col min="9" max="9" width="9.85546875" style="1" bestFit="1" customWidth="1"/>
    <col min="10" max="10" width="10" style="1" bestFit="1" customWidth="1"/>
    <col min="11" max="11" width="14.5703125" style="1" bestFit="1" customWidth="1"/>
    <col min="12" max="12" width="11.140625" style="50" customWidth="1"/>
    <col min="13" max="13" width="9.85546875" style="1" customWidth="1"/>
    <col min="14" max="14" width="12.7109375" style="1" customWidth="1"/>
    <col min="15" max="15" width="12.28515625" style="1" hidden="1" customWidth="1"/>
    <col min="16" max="17" width="9.85546875" style="1" hidden="1" customWidth="1"/>
    <col min="18" max="18" width="10.28515625" style="11" hidden="1" customWidth="1"/>
    <col min="19" max="19" width="11.140625" style="11" hidden="1" customWidth="1"/>
    <col min="20" max="20" width="18.28515625" style="84" customWidth="1"/>
    <col min="21" max="21" width="0.85546875" style="11" customWidth="1"/>
    <col min="22" max="22" width="8.85546875" style="1" bestFit="1" customWidth="1"/>
    <col min="23" max="23" width="6.42578125" style="1" bestFit="1" customWidth="1"/>
    <col min="24" max="24" width="10.85546875" style="1" bestFit="1" customWidth="1"/>
    <col min="25" max="25" width="9.140625" style="1" bestFit="1" customWidth="1"/>
    <col min="26" max="26" width="7.28515625" style="12" customWidth="1"/>
    <col min="27" max="27" width="12.28515625" style="13" customWidth="1"/>
    <col min="28" max="28" width="7.85546875" style="13" customWidth="1"/>
    <col min="29" max="16384" width="9.140625" style="1"/>
  </cols>
  <sheetData>
    <row r="1" spans="2:29" ht="26.25" x14ac:dyDescent="0.35">
      <c r="C1" s="10"/>
      <c r="D1" s="10"/>
      <c r="E1" s="10"/>
      <c r="F1" s="10"/>
      <c r="G1" s="315" t="s">
        <v>170</v>
      </c>
      <c r="H1" s="315"/>
      <c r="I1" s="341" t="s">
        <v>169</v>
      </c>
      <c r="J1" s="341"/>
      <c r="K1" s="341"/>
      <c r="L1" s="341"/>
      <c r="M1" s="317" t="s">
        <v>166</v>
      </c>
      <c r="N1" s="317"/>
      <c r="O1" s="317"/>
      <c r="P1" s="317"/>
      <c r="Q1" s="317"/>
      <c r="R1" s="318"/>
      <c r="S1" s="318"/>
      <c r="T1" s="319"/>
    </row>
    <row r="2" spans="2:29" ht="42.75" customHeight="1" x14ac:dyDescent="0.25">
      <c r="C2" s="14"/>
      <c r="D2" s="14"/>
      <c r="E2" s="215" t="s">
        <v>50</v>
      </c>
      <c r="F2" s="14"/>
      <c r="G2" s="320" t="s">
        <v>68</v>
      </c>
      <c r="H2" s="320"/>
      <c r="I2" s="320"/>
      <c r="J2" s="320"/>
      <c r="K2" s="320"/>
      <c r="L2" s="320"/>
      <c r="M2" s="320"/>
      <c r="N2" s="104"/>
      <c r="O2" s="99"/>
      <c r="P2" s="91"/>
      <c r="Q2" s="91"/>
      <c r="R2" s="15"/>
      <c r="S2" s="15"/>
      <c r="T2" s="81"/>
    </row>
    <row r="3" spans="2:29" ht="30" customHeight="1" thickBot="1" x14ac:dyDescent="0.4">
      <c r="C3" s="14"/>
      <c r="D3" s="14"/>
      <c r="E3" s="14"/>
      <c r="F3" s="14"/>
      <c r="G3" s="16"/>
      <c r="H3" s="16"/>
      <c r="I3" s="14"/>
      <c r="J3" s="14"/>
      <c r="K3" s="14"/>
      <c r="L3" s="321" t="s">
        <v>117</v>
      </c>
      <c r="M3" s="323">
        <f>K79</f>
        <v>0</v>
      </c>
      <c r="N3" s="324"/>
      <c r="O3" s="324"/>
      <c r="P3" s="324"/>
      <c r="Q3" s="324"/>
      <c r="R3" s="325"/>
      <c r="S3" s="325"/>
      <c r="T3" s="326"/>
    </row>
    <row r="4" spans="2:29" ht="36.75" customHeight="1" thickBot="1" x14ac:dyDescent="0.3">
      <c r="C4" s="75"/>
      <c r="D4" s="130" t="s">
        <v>0</v>
      </c>
      <c r="E4" s="346" t="s">
        <v>118</v>
      </c>
      <c r="F4" s="346"/>
      <c r="G4" s="130" t="s">
        <v>10</v>
      </c>
      <c r="H4" s="130" t="s">
        <v>76</v>
      </c>
      <c r="I4" s="130" t="s">
        <v>77</v>
      </c>
      <c r="J4" s="162" t="s">
        <v>78</v>
      </c>
      <c r="K4" s="168" t="s">
        <v>79</v>
      </c>
      <c r="L4" s="334"/>
      <c r="M4" s="130" t="s">
        <v>17</v>
      </c>
      <c r="N4" s="130" t="s">
        <v>130</v>
      </c>
      <c r="O4" s="132" t="s">
        <v>143</v>
      </c>
      <c r="P4" s="132" t="s">
        <v>120</v>
      </c>
      <c r="Q4" s="132" t="s">
        <v>119</v>
      </c>
      <c r="R4" s="132" t="s">
        <v>122</v>
      </c>
      <c r="S4" s="132" t="s">
        <v>17</v>
      </c>
      <c r="T4" s="130" t="s">
        <v>125</v>
      </c>
      <c r="U4" s="17"/>
      <c r="V4" s="18"/>
      <c r="W4" s="18"/>
      <c r="X4" s="18"/>
      <c r="Y4" s="18"/>
      <c r="AC4" s="14"/>
    </row>
    <row r="5" spans="2:29" ht="18.75" customHeight="1" x14ac:dyDescent="0.25">
      <c r="B5" s="312"/>
      <c r="C5" s="182"/>
      <c r="D5" s="131" t="s">
        <v>11</v>
      </c>
      <c r="E5" s="335" t="s">
        <v>262</v>
      </c>
      <c r="F5" s="336"/>
      <c r="G5" s="19" t="s">
        <v>3</v>
      </c>
      <c r="H5" s="89">
        <v>1500</v>
      </c>
      <c r="I5" s="20">
        <v>720</v>
      </c>
      <c r="J5" s="163"/>
      <c r="K5" s="167">
        <f>2*(ROUND(J5/2,0))</f>
        <v>0</v>
      </c>
      <c r="L5" s="164">
        <f>I5*K5</f>
        <v>0</v>
      </c>
      <c r="M5" s="107">
        <v>1050</v>
      </c>
      <c r="N5" s="105">
        <v>1150</v>
      </c>
      <c r="O5" s="102">
        <f t="shared" ref="O5:O37" si="0">((M5-I5)/I5)*100</f>
        <v>45.833333333333329</v>
      </c>
      <c r="P5" s="94">
        <v>4.9500000000000004E-3</v>
      </c>
      <c r="Q5" s="95">
        <f t="shared" ref="Q5:Q37" si="1">K5*P5</f>
        <v>0</v>
      </c>
      <c r="R5" s="22">
        <f t="shared" ref="R5:R37" si="2">(H5*K5)/1000</f>
        <v>0</v>
      </c>
      <c r="S5" s="103">
        <f t="shared" ref="S5:S37" si="3">K5*M5</f>
        <v>0</v>
      </c>
      <c r="T5" s="329" t="s">
        <v>66</v>
      </c>
      <c r="U5" s="23"/>
      <c r="V5" s="24"/>
      <c r="W5" s="24"/>
      <c r="X5" s="24"/>
      <c r="Y5" s="24"/>
      <c r="Z5" s="25"/>
      <c r="AA5" s="26"/>
      <c r="AB5" s="26"/>
      <c r="AC5" s="14"/>
    </row>
    <row r="6" spans="2:29" ht="18.75" customHeight="1" x14ac:dyDescent="0.25">
      <c r="B6" s="312"/>
      <c r="C6" s="124"/>
      <c r="D6" s="131" t="s">
        <v>11</v>
      </c>
      <c r="E6" s="337"/>
      <c r="F6" s="338"/>
      <c r="G6" s="65" t="s">
        <v>108</v>
      </c>
      <c r="H6" s="89">
        <v>1500</v>
      </c>
      <c r="I6" s="20">
        <v>720</v>
      </c>
      <c r="J6" s="163"/>
      <c r="K6" s="165">
        <f t="shared" ref="K6:K64" si="4">2*(ROUND(J6/2,0))</f>
        <v>0</v>
      </c>
      <c r="L6" s="164">
        <f t="shared" ref="L6:L76" si="5">I6*K6</f>
        <v>0</v>
      </c>
      <c r="M6" s="107">
        <v>1050</v>
      </c>
      <c r="N6" s="105">
        <v>1150</v>
      </c>
      <c r="O6" s="102">
        <f t="shared" si="0"/>
        <v>45.833333333333329</v>
      </c>
      <c r="P6" s="94">
        <v>4.9500000000000004E-3</v>
      </c>
      <c r="Q6" s="95">
        <f t="shared" si="1"/>
        <v>0</v>
      </c>
      <c r="R6" s="22">
        <f t="shared" si="2"/>
        <v>0</v>
      </c>
      <c r="S6" s="103">
        <f t="shared" si="3"/>
        <v>0</v>
      </c>
      <c r="T6" s="329"/>
      <c r="U6" s="27"/>
      <c r="V6" s="28"/>
      <c r="W6" s="28"/>
      <c r="X6" s="28"/>
      <c r="Y6" s="28"/>
      <c r="Z6" s="25"/>
      <c r="AA6" s="26"/>
      <c r="AB6" s="26"/>
      <c r="AC6" s="14"/>
    </row>
    <row r="7" spans="2:29" ht="18.75" customHeight="1" x14ac:dyDescent="0.25">
      <c r="B7" s="312"/>
      <c r="C7" s="125"/>
      <c r="D7" s="131" t="s">
        <v>11</v>
      </c>
      <c r="E7" s="337"/>
      <c r="F7" s="338"/>
      <c r="G7" s="19" t="s">
        <v>4</v>
      </c>
      <c r="H7" s="89">
        <v>1500</v>
      </c>
      <c r="I7" s="20">
        <v>720</v>
      </c>
      <c r="J7" s="163"/>
      <c r="K7" s="165">
        <f t="shared" si="4"/>
        <v>0</v>
      </c>
      <c r="L7" s="164">
        <f t="shared" si="5"/>
        <v>0</v>
      </c>
      <c r="M7" s="107">
        <v>1050</v>
      </c>
      <c r="N7" s="105">
        <v>1150</v>
      </c>
      <c r="O7" s="102">
        <f t="shared" si="0"/>
        <v>45.833333333333329</v>
      </c>
      <c r="P7" s="94">
        <v>4.9500000000000004E-3</v>
      </c>
      <c r="Q7" s="95">
        <f t="shared" si="1"/>
        <v>0</v>
      </c>
      <c r="R7" s="22">
        <f t="shared" si="2"/>
        <v>0</v>
      </c>
      <c r="S7" s="103">
        <f t="shared" si="3"/>
        <v>0</v>
      </c>
      <c r="T7" s="329"/>
      <c r="U7" s="29"/>
      <c r="V7" s="30"/>
      <c r="W7" s="30"/>
      <c r="X7" s="30"/>
      <c r="Y7" s="30"/>
      <c r="Z7" s="25"/>
      <c r="AA7" s="26"/>
      <c r="AB7" s="26"/>
      <c r="AC7" s="14"/>
    </row>
    <row r="8" spans="2:29" ht="18.75" customHeight="1" x14ac:dyDescent="0.25">
      <c r="B8" s="312"/>
      <c r="C8" s="125"/>
      <c r="D8" s="131" t="s">
        <v>11</v>
      </c>
      <c r="E8" s="337"/>
      <c r="F8" s="338"/>
      <c r="G8" s="19" t="s">
        <v>72</v>
      </c>
      <c r="H8" s="89">
        <v>1500</v>
      </c>
      <c r="I8" s="20">
        <v>720</v>
      </c>
      <c r="J8" s="163"/>
      <c r="K8" s="165">
        <f t="shared" si="4"/>
        <v>0</v>
      </c>
      <c r="L8" s="164">
        <f t="shared" si="5"/>
        <v>0</v>
      </c>
      <c r="M8" s="107">
        <v>1050</v>
      </c>
      <c r="N8" s="105">
        <v>1150</v>
      </c>
      <c r="O8" s="102">
        <f t="shared" si="0"/>
        <v>45.833333333333329</v>
      </c>
      <c r="P8" s="94">
        <v>4.9500000000000004E-3</v>
      </c>
      <c r="Q8" s="95">
        <f t="shared" si="1"/>
        <v>0</v>
      </c>
      <c r="R8" s="22">
        <f t="shared" si="2"/>
        <v>0</v>
      </c>
      <c r="S8" s="103">
        <f t="shared" si="3"/>
        <v>0</v>
      </c>
      <c r="T8" s="329"/>
      <c r="U8" s="29"/>
      <c r="V8" s="30"/>
      <c r="W8" s="30"/>
      <c r="X8" s="30"/>
      <c r="Y8" s="30"/>
      <c r="Z8" s="25"/>
      <c r="AA8" s="26"/>
      <c r="AB8" s="26"/>
      <c r="AC8" s="14"/>
    </row>
    <row r="9" spans="2:29" ht="18.75" customHeight="1" x14ac:dyDescent="0.25">
      <c r="B9" s="312"/>
      <c r="C9" s="125"/>
      <c r="D9" s="131" t="s">
        <v>11</v>
      </c>
      <c r="E9" s="337"/>
      <c r="F9" s="338"/>
      <c r="G9" s="19" t="s">
        <v>73</v>
      </c>
      <c r="H9" s="89">
        <v>1500</v>
      </c>
      <c r="I9" s="20">
        <v>720</v>
      </c>
      <c r="J9" s="163"/>
      <c r="K9" s="165">
        <f t="shared" si="4"/>
        <v>0</v>
      </c>
      <c r="L9" s="164">
        <f t="shared" si="5"/>
        <v>0</v>
      </c>
      <c r="M9" s="107">
        <v>1050</v>
      </c>
      <c r="N9" s="105">
        <v>1150</v>
      </c>
      <c r="O9" s="102">
        <f t="shared" si="0"/>
        <v>45.833333333333329</v>
      </c>
      <c r="P9" s="94">
        <v>4.9500000000000004E-3</v>
      </c>
      <c r="Q9" s="95">
        <f t="shared" si="1"/>
        <v>0</v>
      </c>
      <c r="R9" s="22">
        <f t="shared" si="2"/>
        <v>0</v>
      </c>
      <c r="S9" s="103">
        <f t="shared" si="3"/>
        <v>0</v>
      </c>
      <c r="T9" s="329"/>
      <c r="U9" s="29"/>
      <c r="V9" s="30"/>
      <c r="W9" s="30"/>
      <c r="X9" s="30"/>
      <c r="Y9" s="30"/>
      <c r="Z9" s="25"/>
      <c r="AA9" s="26"/>
      <c r="AB9" s="26"/>
      <c r="AC9" s="14"/>
    </row>
    <row r="10" spans="2:29" ht="18.75" customHeight="1" x14ac:dyDescent="0.25">
      <c r="B10" s="312"/>
      <c r="C10" s="125"/>
      <c r="D10" s="131" t="s">
        <v>11</v>
      </c>
      <c r="E10" s="337"/>
      <c r="F10" s="338"/>
      <c r="G10" s="19" t="s">
        <v>71</v>
      </c>
      <c r="H10" s="89">
        <v>1500</v>
      </c>
      <c r="I10" s="20">
        <v>720</v>
      </c>
      <c r="J10" s="163"/>
      <c r="K10" s="165">
        <f t="shared" si="4"/>
        <v>0</v>
      </c>
      <c r="L10" s="164">
        <f t="shared" si="5"/>
        <v>0</v>
      </c>
      <c r="M10" s="107">
        <v>1050</v>
      </c>
      <c r="N10" s="105">
        <v>1150</v>
      </c>
      <c r="O10" s="102">
        <f t="shared" si="0"/>
        <v>45.833333333333329</v>
      </c>
      <c r="P10" s="94">
        <v>4.9500000000000004E-3</v>
      </c>
      <c r="Q10" s="95">
        <f t="shared" si="1"/>
        <v>0</v>
      </c>
      <c r="R10" s="22">
        <f t="shared" si="2"/>
        <v>0</v>
      </c>
      <c r="S10" s="103">
        <f t="shared" si="3"/>
        <v>0</v>
      </c>
      <c r="T10" s="329"/>
      <c r="U10" s="29"/>
      <c r="V10" s="30"/>
      <c r="W10" s="30"/>
      <c r="X10" s="30"/>
      <c r="Y10" s="30"/>
      <c r="Z10" s="25"/>
      <c r="AA10" s="26"/>
      <c r="AB10" s="26"/>
      <c r="AC10" s="14"/>
    </row>
    <row r="11" spans="2:29" ht="18.75" customHeight="1" x14ac:dyDescent="0.25">
      <c r="B11" s="312"/>
      <c r="C11" s="124"/>
      <c r="D11" s="131" t="s">
        <v>11</v>
      </c>
      <c r="E11" s="337"/>
      <c r="F11" s="338"/>
      <c r="G11" s="65" t="s">
        <v>4</v>
      </c>
      <c r="H11" s="64">
        <v>3000</v>
      </c>
      <c r="I11" s="20">
        <v>1300</v>
      </c>
      <c r="J11" s="163"/>
      <c r="K11" s="165">
        <f t="shared" si="4"/>
        <v>0</v>
      </c>
      <c r="L11" s="164">
        <f t="shared" si="5"/>
        <v>0</v>
      </c>
      <c r="M11" s="107">
        <v>1850</v>
      </c>
      <c r="N11" s="105">
        <v>1950</v>
      </c>
      <c r="O11" s="102">
        <f t="shared" si="0"/>
        <v>42.307692307692307</v>
      </c>
      <c r="P11" s="94">
        <v>1.0266000000000001E-2</v>
      </c>
      <c r="Q11" s="95">
        <f t="shared" si="1"/>
        <v>0</v>
      </c>
      <c r="R11" s="22">
        <f t="shared" si="2"/>
        <v>0</v>
      </c>
      <c r="S11" s="103">
        <f t="shared" si="3"/>
        <v>0</v>
      </c>
      <c r="T11" s="329" t="s">
        <v>67</v>
      </c>
      <c r="U11" s="29"/>
      <c r="V11" s="30"/>
      <c r="W11" s="30"/>
      <c r="X11" s="30"/>
      <c r="Y11" s="30"/>
      <c r="Z11" s="25"/>
      <c r="AA11" s="26"/>
      <c r="AB11" s="26"/>
      <c r="AC11" s="14"/>
    </row>
    <row r="12" spans="2:29" ht="18.75" x14ac:dyDescent="0.25">
      <c r="B12" s="312"/>
      <c r="C12" s="124"/>
      <c r="D12" s="131" t="s">
        <v>11</v>
      </c>
      <c r="E12" s="337"/>
      <c r="F12" s="338"/>
      <c r="G12" s="65" t="s">
        <v>72</v>
      </c>
      <c r="H12" s="64">
        <v>3000</v>
      </c>
      <c r="I12" s="20">
        <v>1300</v>
      </c>
      <c r="J12" s="163"/>
      <c r="K12" s="165">
        <f t="shared" si="4"/>
        <v>0</v>
      </c>
      <c r="L12" s="164">
        <f t="shared" si="5"/>
        <v>0</v>
      </c>
      <c r="M12" s="107">
        <v>1850</v>
      </c>
      <c r="N12" s="105">
        <v>1950</v>
      </c>
      <c r="O12" s="102">
        <f t="shared" si="0"/>
        <v>42.307692307692307</v>
      </c>
      <c r="P12" s="94">
        <v>1.0266000000000001E-2</v>
      </c>
      <c r="Q12" s="95">
        <f t="shared" si="1"/>
        <v>0</v>
      </c>
      <c r="R12" s="22">
        <f t="shared" si="2"/>
        <v>0</v>
      </c>
      <c r="S12" s="103">
        <f t="shared" si="3"/>
        <v>0</v>
      </c>
      <c r="T12" s="329"/>
      <c r="U12" s="29"/>
      <c r="V12" s="30"/>
      <c r="W12" s="30"/>
      <c r="X12" s="30"/>
      <c r="Y12" s="30"/>
      <c r="Z12" s="25"/>
      <c r="AA12" s="26"/>
      <c r="AB12" s="26"/>
      <c r="AC12" s="14"/>
    </row>
    <row r="13" spans="2:29" ht="18.75" x14ac:dyDescent="0.25">
      <c r="B13" s="312"/>
      <c r="C13" s="124"/>
      <c r="D13" s="131" t="s">
        <v>11</v>
      </c>
      <c r="E13" s="337"/>
      <c r="F13" s="338"/>
      <c r="G13" s="65" t="s">
        <v>73</v>
      </c>
      <c r="H13" s="64">
        <v>3000</v>
      </c>
      <c r="I13" s="20">
        <v>1300</v>
      </c>
      <c r="J13" s="163"/>
      <c r="K13" s="165">
        <f t="shared" si="4"/>
        <v>0</v>
      </c>
      <c r="L13" s="164">
        <f t="shared" si="5"/>
        <v>0</v>
      </c>
      <c r="M13" s="107">
        <v>1850</v>
      </c>
      <c r="N13" s="105">
        <v>1950</v>
      </c>
      <c r="O13" s="102">
        <f t="shared" si="0"/>
        <v>42.307692307692307</v>
      </c>
      <c r="P13" s="94">
        <v>1.0266000000000001E-2</v>
      </c>
      <c r="Q13" s="95">
        <f t="shared" si="1"/>
        <v>0</v>
      </c>
      <c r="R13" s="22">
        <f t="shared" si="2"/>
        <v>0</v>
      </c>
      <c r="S13" s="103">
        <f t="shared" si="3"/>
        <v>0</v>
      </c>
      <c r="T13" s="329"/>
      <c r="U13" s="29"/>
      <c r="V13" s="30"/>
      <c r="W13" s="30"/>
      <c r="X13" s="30"/>
      <c r="Y13" s="30"/>
      <c r="Z13" s="25"/>
      <c r="AA13" s="26"/>
      <c r="AB13" s="26"/>
      <c r="AC13" s="14"/>
    </row>
    <row r="14" spans="2:29" ht="18.75" x14ac:dyDescent="0.25">
      <c r="B14" s="312"/>
      <c r="C14" s="124"/>
      <c r="D14" s="131" t="s">
        <v>11</v>
      </c>
      <c r="E14" s="339"/>
      <c r="F14" s="340"/>
      <c r="G14" s="65" t="s">
        <v>71</v>
      </c>
      <c r="H14" s="64">
        <v>3000</v>
      </c>
      <c r="I14" s="20">
        <v>1300</v>
      </c>
      <c r="J14" s="163"/>
      <c r="K14" s="165">
        <f t="shared" si="4"/>
        <v>0</v>
      </c>
      <c r="L14" s="164">
        <f t="shared" si="5"/>
        <v>0</v>
      </c>
      <c r="M14" s="107">
        <v>1850</v>
      </c>
      <c r="N14" s="105">
        <v>1950</v>
      </c>
      <c r="O14" s="102">
        <f t="shared" si="0"/>
        <v>42.307692307692307</v>
      </c>
      <c r="P14" s="94">
        <v>1.0266000000000001E-2</v>
      </c>
      <c r="Q14" s="95">
        <f t="shared" si="1"/>
        <v>0</v>
      </c>
      <c r="R14" s="22">
        <f t="shared" si="2"/>
        <v>0</v>
      </c>
      <c r="S14" s="103">
        <f t="shared" si="3"/>
        <v>0</v>
      </c>
      <c r="T14" s="329"/>
      <c r="U14" s="29"/>
      <c r="V14" s="30"/>
      <c r="W14" s="30"/>
      <c r="X14" s="30"/>
      <c r="Y14" s="30"/>
      <c r="Z14" s="25"/>
      <c r="AA14" s="26"/>
      <c r="AB14" s="26"/>
      <c r="AC14" s="14"/>
    </row>
    <row r="15" spans="2:29" ht="18.75" customHeight="1" x14ac:dyDescent="0.25">
      <c r="B15" s="312"/>
      <c r="C15" s="125"/>
      <c r="D15" s="131" t="s">
        <v>11</v>
      </c>
      <c r="E15" s="347" t="s">
        <v>263</v>
      </c>
      <c r="F15" s="347"/>
      <c r="G15" s="19" t="s">
        <v>3</v>
      </c>
      <c r="H15" s="89">
        <v>900</v>
      </c>
      <c r="I15" s="20">
        <v>800</v>
      </c>
      <c r="J15" s="163"/>
      <c r="K15" s="165">
        <f t="shared" si="4"/>
        <v>0</v>
      </c>
      <c r="L15" s="164">
        <f t="shared" si="5"/>
        <v>0</v>
      </c>
      <c r="M15" s="107">
        <v>1150</v>
      </c>
      <c r="N15" s="105">
        <v>1250</v>
      </c>
      <c r="O15" s="102">
        <f t="shared" si="0"/>
        <v>43.75</v>
      </c>
      <c r="P15" s="94">
        <v>4.9500000000000004E-3</v>
      </c>
      <c r="Q15" s="95">
        <f t="shared" si="1"/>
        <v>0</v>
      </c>
      <c r="R15" s="22">
        <f t="shared" si="2"/>
        <v>0</v>
      </c>
      <c r="S15" s="103">
        <f t="shared" si="3"/>
        <v>0</v>
      </c>
      <c r="T15" s="333" t="s">
        <v>66</v>
      </c>
      <c r="U15" s="29"/>
      <c r="V15" s="30"/>
      <c r="W15" s="30"/>
      <c r="X15" s="30"/>
      <c r="Y15" s="30"/>
      <c r="Z15" s="25"/>
      <c r="AA15" s="26"/>
      <c r="AB15" s="26"/>
      <c r="AC15" s="14"/>
    </row>
    <row r="16" spans="2:29" s="32" customFormat="1" ht="18.75" x14ac:dyDescent="0.25">
      <c r="B16" s="312"/>
      <c r="C16" s="124"/>
      <c r="D16" s="131" t="s">
        <v>11</v>
      </c>
      <c r="E16" s="347"/>
      <c r="F16" s="347"/>
      <c r="G16" s="65" t="s">
        <v>108</v>
      </c>
      <c r="H16" s="89">
        <v>900</v>
      </c>
      <c r="I16" s="20">
        <v>800</v>
      </c>
      <c r="J16" s="163"/>
      <c r="K16" s="165">
        <f t="shared" si="4"/>
        <v>0</v>
      </c>
      <c r="L16" s="164">
        <f t="shared" si="5"/>
        <v>0</v>
      </c>
      <c r="M16" s="107">
        <v>1150</v>
      </c>
      <c r="N16" s="105">
        <v>1250</v>
      </c>
      <c r="O16" s="102">
        <f t="shared" si="0"/>
        <v>43.75</v>
      </c>
      <c r="P16" s="94">
        <v>4.9500000000000004E-3</v>
      </c>
      <c r="Q16" s="95">
        <f t="shared" si="1"/>
        <v>0</v>
      </c>
      <c r="R16" s="22">
        <f t="shared" si="2"/>
        <v>0</v>
      </c>
      <c r="S16" s="103">
        <f t="shared" si="3"/>
        <v>0</v>
      </c>
      <c r="T16" s="333"/>
      <c r="U16" s="31"/>
      <c r="X16" s="33"/>
      <c r="Y16" s="33"/>
      <c r="Z16" s="33"/>
    </row>
    <row r="17" spans="2:28" ht="18.75" x14ac:dyDescent="0.25">
      <c r="B17" s="312"/>
      <c r="C17" s="125"/>
      <c r="D17" s="131" t="s">
        <v>11</v>
      </c>
      <c r="E17" s="347"/>
      <c r="F17" s="347"/>
      <c r="G17" s="19" t="s">
        <v>4</v>
      </c>
      <c r="H17" s="89">
        <v>900</v>
      </c>
      <c r="I17" s="20">
        <v>800</v>
      </c>
      <c r="J17" s="163"/>
      <c r="K17" s="165">
        <f t="shared" si="4"/>
        <v>0</v>
      </c>
      <c r="L17" s="164">
        <f t="shared" si="5"/>
        <v>0</v>
      </c>
      <c r="M17" s="107">
        <v>1150</v>
      </c>
      <c r="N17" s="105">
        <v>1250</v>
      </c>
      <c r="O17" s="102">
        <f t="shared" si="0"/>
        <v>43.75</v>
      </c>
      <c r="P17" s="94">
        <v>4.9500000000000004E-3</v>
      </c>
      <c r="Q17" s="95">
        <f t="shared" si="1"/>
        <v>0</v>
      </c>
      <c r="R17" s="22">
        <f t="shared" si="2"/>
        <v>0</v>
      </c>
      <c r="S17" s="103">
        <f t="shared" si="3"/>
        <v>0</v>
      </c>
      <c r="T17" s="333"/>
      <c r="X17" s="12"/>
      <c r="Y17" s="12"/>
      <c r="AA17" s="1"/>
      <c r="AB17" s="1"/>
    </row>
    <row r="18" spans="2:28" ht="18.75" x14ac:dyDescent="0.25">
      <c r="B18" s="312"/>
      <c r="C18" s="125"/>
      <c r="D18" s="131" t="s">
        <v>11</v>
      </c>
      <c r="E18" s="347"/>
      <c r="F18" s="347"/>
      <c r="G18" s="19" t="s">
        <v>72</v>
      </c>
      <c r="H18" s="89">
        <v>900</v>
      </c>
      <c r="I18" s="20">
        <v>800</v>
      </c>
      <c r="J18" s="163"/>
      <c r="K18" s="165">
        <f t="shared" si="4"/>
        <v>0</v>
      </c>
      <c r="L18" s="164">
        <f t="shared" si="5"/>
        <v>0</v>
      </c>
      <c r="M18" s="107">
        <v>1150</v>
      </c>
      <c r="N18" s="105">
        <v>1250</v>
      </c>
      <c r="O18" s="102">
        <f t="shared" si="0"/>
        <v>43.75</v>
      </c>
      <c r="P18" s="94">
        <v>4.9500000000000004E-3</v>
      </c>
      <c r="Q18" s="95">
        <f t="shared" si="1"/>
        <v>0</v>
      </c>
      <c r="R18" s="22">
        <f t="shared" si="2"/>
        <v>0</v>
      </c>
      <c r="S18" s="103">
        <f t="shared" si="3"/>
        <v>0</v>
      </c>
      <c r="T18" s="333"/>
      <c r="X18" s="12"/>
      <c r="Y18" s="12"/>
      <c r="AA18" s="1"/>
      <c r="AB18" s="1"/>
    </row>
    <row r="19" spans="2:28" ht="18.75" x14ac:dyDescent="0.25">
      <c r="B19" s="312"/>
      <c r="C19" s="15"/>
      <c r="D19" s="131" t="s">
        <v>11</v>
      </c>
      <c r="E19" s="347"/>
      <c r="F19" s="347"/>
      <c r="G19" s="19" t="s">
        <v>73</v>
      </c>
      <c r="H19" s="89">
        <v>900</v>
      </c>
      <c r="I19" s="20">
        <v>800</v>
      </c>
      <c r="J19" s="163"/>
      <c r="K19" s="165">
        <f t="shared" si="4"/>
        <v>0</v>
      </c>
      <c r="L19" s="164">
        <f t="shared" si="5"/>
        <v>0</v>
      </c>
      <c r="M19" s="107">
        <v>1150</v>
      </c>
      <c r="N19" s="105">
        <v>1250</v>
      </c>
      <c r="O19" s="102">
        <f t="shared" si="0"/>
        <v>43.75</v>
      </c>
      <c r="P19" s="94">
        <v>4.9500000000000004E-3</v>
      </c>
      <c r="Q19" s="95">
        <f t="shared" si="1"/>
        <v>0</v>
      </c>
      <c r="R19" s="22">
        <f t="shared" si="2"/>
        <v>0</v>
      </c>
      <c r="S19" s="103">
        <f t="shared" si="3"/>
        <v>0</v>
      </c>
      <c r="T19" s="333"/>
      <c r="X19" s="12"/>
      <c r="Y19" s="12"/>
      <c r="AA19" s="1"/>
      <c r="AB19" s="1"/>
    </row>
    <row r="20" spans="2:28" ht="18.75" x14ac:dyDescent="0.25">
      <c r="B20" s="312"/>
      <c r="C20" s="15"/>
      <c r="D20" s="131" t="s">
        <v>11</v>
      </c>
      <c r="E20" s="347"/>
      <c r="F20" s="347"/>
      <c r="G20" s="19" t="s">
        <v>71</v>
      </c>
      <c r="H20" s="89">
        <v>900</v>
      </c>
      <c r="I20" s="20">
        <v>800</v>
      </c>
      <c r="J20" s="163"/>
      <c r="K20" s="165">
        <f t="shared" si="4"/>
        <v>0</v>
      </c>
      <c r="L20" s="164">
        <f t="shared" si="5"/>
        <v>0</v>
      </c>
      <c r="M20" s="107">
        <v>1150</v>
      </c>
      <c r="N20" s="105">
        <v>1250</v>
      </c>
      <c r="O20" s="102">
        <f t="shared" si="0"/>
        <v>43.75</v>
      </c>
      <c r="P20" s="94">
        <v>4.9500000000000004E-3</v>
      </c>
      <c r="Q20" s="95">
        <f t="shared" si="1"/>
        <v>0</v>
      </c>
      <c r="R20" s="22">
        <f t="shared" si="2"/>
        <v>0</v>
      </c>
      <c r="S20" s="103">
        <f t="shared" si="3"/>
        <v>0</v>
      </c>
      <c r="T20" s="333"/>
      <c r="X20" s="12"/>
      <c r="Y20" s="12"/>
      <c r="AA20" s="1"/>
      <c r="AB20" s="1"/>
    </row>
    <row r="21" spans="2:28" ht="18.75" x14ac:dyDescent="0.25">
      <c r="B21" s="312"/>
      <c r="C21" s="180"/>
      <c r="D21" s="131" t="s">
        <v>11</v>
      </c>
      <c r="E21" s="347" t="s">
        <v>232</v>
      </c>
      <c r="F21" s="347"/>
      <c r="G21" s="65" t="s">
        <v>107</v>
      </c>
      <c r="H21" s="89">
        <v>900</v>
      </c>
      <c r="I21" s="129">
        <v>880</v>
      </c>
      <c r="J21" s="163"/>
      <c r="K21" s="165">
        <f t="shared" si="4"/>
        <v>0</v>
      </c>
      <c r="L21" s="164">
        <f t="shared" si="5"/>
        <v>0</v>
      </c>
      <c r="M21" s="107">
        <v>1250</v>
      </c>
      <c r="N21" s="105">
        <v>1350</v>
      </c>
      <c r="O21" s="102">
        <f t="shared" si="0"/>
        <v>42.045454545454547</v>
      </c>
      <c r="P21" s="94">
        <v>4.9500000000000004E-3</v>
      </c>
      <c r="Q21" s="95">
        <f t="shared" si="1"/>
        <v>0</v>
      </c>
      <c r="R21" s="22">
        <f t="shared" si="2"/>
        <v>0</v>
      </c>
      <c r="S21" s="103">
        <f t="shared" si="3"/>
        <v>0</v>
      </c>
      <c r="T21" s="333" t="s">
        <v>66</v>
      </c>
      <c r="X21" s="12"/>
      <c r="Y21" s="12"/>
      <c r="AA21" s="1"/>
      <c r="AB21" s="1"/>
    </row>
    <row r="22" spans="2:28" ht="18.75" x14ac:dyDescent="0.25">
      <c r="B22" s="312"/>
      <c r="C22" s="15"/>
      <c r="D22" s="131" t="s">
        <v>11</v>
      </c>
      <c r="E22" s="347"/>
      <c r="F22" s="347"/>
      <c r="G22" s="65" t="s">
        <v>3</v>
      </c>
      <c r="H22" s="89">
        <v>900</v>
      </c>
      <c r="I22" s="129">
        <v>880</v>
      </c>
      <c r="J22" s="163"/>
      <c r="K22" s="165">
        <f t="shared" si="4"/>
        <v>0</v>
      </c>
      <c r="L22" s="164">
        <f t="shared" si="5"/>
        <v>0</v>
      </c>
      <c r="M22" s="107">
        <v>1250</v>
      </c>
      <c r="N22" s="105">
        <v>1350</v>
      </c>
      <c r="O22" s="102">
        <f t="shared" si="0"/>
        <v>42.045454545454547</v>
      </c>
      <c r="P22" s="94">
        <v>4.9500000000000004E-3</v>
      </c>
      <c r="Q22" s="95">
        <f t="shared" si="1"/>
        <v>0</v>
      </c>
      <c r="R22" s="22">
        <f t="shared" si="2"/>
        <v>0</v>
      </c>
      <c r="S22" s="103">
        <f t="shared" si="3"/>
        <v>0</v>
      </c>
      <c r="T22" s="333"/>
      <c r="X22" s="12"/>
      <c r="Y22" s="12"/>
      <c r="AA22" s="1"/>
      <c r="AB22" s="1"/>
    </row>
    <row r="23" spans="2:28" ht="18.75" x14ac:dyDescent="0.25">
      <c r="B23" s="312"/>
      <c r="C23" s="181"/>
      <c r="D23" s="131" t="s">
        <v>11</v>
      </c>
      <c r="E23" s="347"/>
      <c r="F23" s="347"/>
      <c r="G23" s="65" t="s">
        <v>75</v>
      </c>
      <c r="H23" s="89">
        <v>900</v>
      </c>
      <c r="I23" s="129">
        <v>880</v>
      </c>
      <c r="J23" s="163"/>
      <c r="K23" s="165">
        <f t="shared" si="4"/>
        <v>0</v>
      </c>
      <c r="L23" s="164">
        <f t="shared" si="5"/>
        <v>0</v>
      </c>
      <c r="M23" s="107">
        <v>1250</v>
      </c>
      <c r="N23" s="105">
        <v>1350</v>
      </c>
      <c r="O23" s="102">
        <f t="shared" si="0"/>
        <v>42.045454545454547</v>
      </c>
      <c r="P23" s="94">
        <v>4.9500000000000004E-3</v>
      </c>
      <c r="Q23" s="95">
        <f t="shared" si="1"/>
        <v>0</v>
      </c>
      <c r="R23" s="22">
        <f t="shared" si="2"/>
        <v>0</v>
      </c>
      <c r="S23" s="103">
        <f t="shared" si="3"/>
        <v>0</v>
      </c>
      <c r="T23" s="333"/>
      <c r="X23" s="12"/>
      <c r="Y23" s="12"/>
      <c r="AA23" s="1"/>
      <c r="AB23" s="1"/>
    </row>
    <row r="24" spans="2:28" ht="18.75" x14ac:dyDescent="0.25">
      <c r="B24" s="312"/>
      <c r="C24" s="124"/>
      <c r="D24" s="131" t="s">
        <v>11</v>
      </c>
      <c r="E24" s="347"/>
      <c r="F24" s="347"/>
      <c r="G24" s="65" t="s">
        <v>108</v>
      </c>
      <c r="H24" s="64">
        <v>900</v>
      </c>
      <c r="I24" s="129">
        <v>880</v>
      </c>
      <c r="J24" s="163"/>
      <c r="K24" s="165">
        <f t="shared" si="4"/>
        <v>0</v>
      </c>
      <c r="L24" s="164">
        <f t="shared" si="5"/>
        <v>0</v>
      </c>
      <c r="M24" s="107">
        <v>1250</v>
      </c>
      <c r="N24" s="105">
        <v>1350</v>
      </c>
      <c r="O24" s="102">
        <f t="shared" si="0"/>
        <v>42.045454545454547</v>
      </c>
      <c r="P24" s="94">
        <v>4.9500000000000004E-3</v>
      </c>
      <c r="Q24" s="95">
        <f t="shared" si="1"/>
        <v>0</v>
      </c>
      <c r="R24" s="22">
        <f t="shared" si="2"/>
        <v>0</v>
      </c>
      <c r="S24" s="103">
        <f t="shared" si="3"/>
        <v>0</v>
      </c>
      <c r="T24" s="333"/>
      <c r="X24" s="12"/>
      <c r="Y24" s="12"/>
      <c r="AA24" s="1"/>
      <c r="AB24" s="1"/>
    </row>
    <row r="25" spans="2:28" ht="18.75" x14ac:dyDescent="0.25">
      <c r="B25" s="312"/>
      <c r="C25" s="125"/>
      <c r="D25" s="131" t="s">
        <v>11</v>
      </c>
      <c r="E25" s="347"/>
      <c r="F25" s="347"/>
      <c r="G25" s="65" t="s">
        <v>4</v>
      </c>
      <c r="H25" s="64">
        <v>900</v>
      </c>
      <c r="I25" s="129">
        <v>880</v>
      </c>
      <c r="J25" s="163"/>
      <c r="K25" s="165">
        <f t="shared" si="4"/>
        <v>0</v>
      </c>
      <c r="L25" s="164">
        <f t="shared" si="5"/>
        <v>0</v>
      </c>
      <c r="M25" s="107">
        <v>1250</v>
      </c>
      <c r="N25" s="105">
        <v>1350</v>
      </c>
      <c r="O25" s="102">
        <f t="shared" si="0"/>
        <v>42.045454545454547</v>
      </c>
      <c r="P25" s="94">
        <v>4.9500000000000004E-3</v>
      </c>
      <c r="Q25" s="95">
        <f t="shared" si="1"/>
        <v>0</v>
      </c>
      <c r="R25" s="22">
        <f t="shared" si="2"/>
        <v>0</v>
      </c>
      <c r="S25" s="103">
        <f t="shared" si="3"/>
        <v>0</v>
      </c>
      <c r="T25" s="333"/>
      <c r="X25" s="12"/>
      <c r="Y25" s="12"/>
      <c r="AA25" s="1"/>
      <c r="AB25" s="1"/>
    </row>
    <row r="26" spans="2:28" ht="18.75" x14ac:dyDescent="0.25">
      <c r="B26" s="312"/>
      <c r="C26" s="125"/>
      <c r="D26" s="131" t="s">
        <v>11</v>
      </c>
      <c r="E26" s="347"/>
      <c r="F26" s="347"/>
      <c r="G26" s="19" t="s">
        <v>72</v>
      </c>
      <c r="H26" s="89">
        <v>900</v>
      </c>
      <c r="I26" s="129">
        <v>880</v>
      </c>
      <c r="J26" s="163"/>
      <c r="K26" s="165">
        <f t="shared" si="4"/>
        <v>0</v>
      </c>
      <c r="L26" s="164">
        <f t="shared" si="5"/>
        <v>0</v>
      </c>
      <c r="M26" s="107">
        <v>1250</v>
      </c>
      <c r="N26" s="105">
        <v>1350</v>
      </c>
      <c r="O26" s="102">
        <f t="shared" si="0"/>
        <v>42.045454545454547</v>
      </c>
      <c r="P26" s="94">
        <v>4.9500000000000004E-3</v>
      </c>
      <c r="Q26" s="95">
        <f t="shared" si="1"/>
        <v>0</v>
      </c>
      <c r="R26" s="22">
        <f t="shared" si="2"/>
        <v>0</v>
      </c>
      <c r="S26" s="103">
        <f t="shared" si="3"/>
        <v>0</v>
      </c>
      <c r="T26" s="333"/>
      <c r="X26" s="12"/>
      <c r="Y26" s="12"/>
      <c r="AA26" s="1"/>
      <c r="AB26" s="1"/>
    </row>
    <row r="27" spans="2:28" ht="18.75" x14ac:dyDescent="0.25">
      <c r="B27" s="312"/>
      <c r="C27" s="125"/>
      <c r="D27" s="131" t="s">
        <v>11</v>
      </c>
      <c r="E27" s="347"/>
      <c r="F27" s="347"/>
      <c r="G27" s="19" t="s">
        <v>73</v>
      </c>
      <c r="H27" s="89">
        <v>900</v>
      </c>
      <c r="I27" s="129">
        <v>880</v>
      </c>
      <c r="J27" s="163"/>
      <c r="K27" s="165">
        <f t="shared" si="4"/>
        <v>0</v>
      </c>
      <c r="L27" s="164">
        <f t="shared" si="5"/>
        <v>0</v>
      </c>
      <c r="M27" s="107">
        <v>1250</v>
      </c>
      <c r="N27" s="105">
        <v>1350</v>
      </c>
      <c r="O27" s="102">
        <f t="shared" si="0"/>
        <v>42.045454545454547</v>
      </c>
      <c r="P27" s="94">
        <v>4.9500000000000004E-3</v>
      </c>
      <c r="Q27" s="95">
        <f t="shared" si="1"/>
        <v>0</v>
      </c>
      <c r="R27" s="22">
        <f t="shared" si="2"/>
        <v>0</v>
      </c>
      <c r="S27" s="103">
        <f t="shared" si="3"/>
        <v>0</v>
      </c>
      <c r="T27" s="333"/>
      <c r="X27" s="12"/>
      <c r="Y27" s="12"/>
      <c r="AA27" s="1"/>
      <c r="AB27" s="1"/>
    </row>
    <row r="28" spans="2:28" ht="18.75" x14ac:dyDescent="0.25">
      <c r="B28" s="312"/>
      <c r="C28" s="124"/>
      <c r="D28" s="131" t="s">
        <v>162</v>
      </c>
      <c r="E28" s="347"/>
      <c r="F28" s="347"/>
      <c r="G28" s="65" t="s">
        <v>115</v>
      </c>
      <c r="H28" s="89">
        <v>900</v>
      </c>
      <c r="I28" s="129">
        <v>880</v>
      </c>
      <c r="J28" s="163"/>
      <c r="K28" s="165">
        <f t="shared" si="4"/>
        <v>0</v>
      </c>
      <c r="L28" s="164">
        <f t="shared" si="5"/>
        <v>0</v>
      </c>
      <c r="M28" s="107">
        <v>1250</v>
      </c>
      <c r="N28" s="105">
        <v>1350</v>
      </c>
      <c r="O28" s="102">
        <f t="shared" si="0"/>
        <v>42.045454545454547</v>
      </c>
      <c r="P28" s="94">
        <v>4.9500000000000004E-3</v>
      </c>
      <c r="Q28" s="95">
        <f t="shared" si="1"/>
        <v>0</v>
      </c>
      <c r="R28" s="22">
        <f t="shared" si="2"/>
        <v>0</v>
      </c>
      <c r="S28" s="103">
        <f t="shared" si="3"/>
        <v>0</v>
      </c>
      <c r="T28" s="333"/>
      <c r="X28" s="12"/>
      <c r="Y28" s="12"/>
      <c r="AA28" s="1"/>
      <c r="AB28" s="1"/>
    </row>
    <row r="29" spans="2:28" ht="18.75" x14ac:dyDescent="0.25">
      <c r="B29" s="312"/>
      <c r="C29" s="125"/>
      <c r="D29" s="131" t="s">
        <v>11</v>
      </c>
      <c r="E29" s="347"/>
      <c r="F29" s="347"/>
      <c r="G29" s="19" t="s">
        <v>71</v>
      </c>
      <c r="H29" s="89">
        <v>900</v>
      </c>
      <c r="I29" s="129">
        <v>880</v>
      </c>
      <c r="J29" s="163"/>
      <c r="K29" s="165">
        <f t="shared" si="4"/>
        <v>0</v>
      </c>
      <c r="L29" s="164">
        <f t="shared" si="5"/>
        <v>0</v>
      </c>
      <c r="M29" s="107">
        <v>1250</v>
      </c>
      <c r="N29" s="105">
        <v>1350</v>
      </c>
      <c r="O29" s="102">
        <f t="shared" si="0"/>
        <v>42.045454545454547</v>
      </c>
      <c r="P29" s="94">
        <v>4.9500000000000004E-3</v>
      </c>
      <c r="Q29" s="95">
        <f t="shared" si="1"/>
        <v>0</v>
      </c>
      <c r="R29" s="22">
        <f t="shared" si="2"/>
        <v>0</v>
      </c>
      <c r="S29" s="103">
        <f t="shared" si="3"/>
        <v>0</v>
      </c>
      <c r="T29" s="333"/>
      <c r="X29" s="12"/>
      <c r="Y29" s="12"/>
      <c r="AA29" s="1"/>
      <c r="AB29" s="1"/>
    </row>
    <row r="30" spans="2:28" ht="18.75" x14ac:dyDescent="0.25">
      <c r="B30" s="312"/>
      <c r="C30" s="124"/>
      <c r="D30" s="131" t="s">
        <v>11</v>
      </c>
      <c r="E30" s="347" t="s">
        <v>231</v>
      </c>
      <c r="F30" s="347"/>
      <c r="G30" s="65" t="s">
        <v>4</v>
      </c>
      <c r="H30" s="64">
        <v>1800</v>
      </c>
      <c r="I30" s="20">
        <v>1700</v>
      </c>
      <c r="J30" s="163"/>
      <c r="K30" s="165">
        <f t="shared" si="4"/>
        <v>0</v>
      </c>
      <c r="L30" s="164">
        <f t="shared" si="5"/>
        <v>0</v>
      </c>
      <c r="M30" s="107">
        <v>2400</v>
      </c>
      <c r="N30" s="105">
        <v>2600</v>
      </c>
      <c r="O30" s="102">
        <f t="shared" si="0"/>
        <v>41.17647058823529</v>
      </c>
      <c r="P30" s="94">
        <v>1.0266000000000001E-2</v>
      </c>
      <c r="Q30" s="95">
        <f t="shared" si="1"/>
        <v>0</v>
      </c>
      <c r="R30" s="22">
        <f t="shared" si="2"/>
        <v>0</v>
      </c>
      <c r="S30" s="103">
        <f t="shared" si="3"/>
        <v>0</v>
      </c>
      <c r="T30" s="329" t="s">
        <v>67</v>
      </c>
      <c r="X30" s="12"/>
      <c r="Y30" s="12"/>
      <c r="AA30" s="1"/>
      <c r="AB30" s="1"/>
    </row>
    <row r="31" spans="2:28" ht="18.75" x14ac:dyDescent="0.25">
      <c r="B31" s="312"/>
      <c r="C31" s="124"/>
      <c r="D31" s="131" t="s">
        <v>162</v>
      </c>
      <c r="E31" s="347"/>
      <c r="F31" s="347"/>
      <c r="G31" s="65" t="s">
        <v>72</v>
      </c>
      <c r="H31" s="64">
        <v>1800</v>
      </c>
      <c r="I31" s="20">
        <v>1700</v>
      </c>
      <c r="J31" s="163"/>
      <c r="K31" s="165">
        <f t="shared" si="4"/>
        <v>0</v>
      </c>
      <c r="L31" s="164">
        <f t="shared" si="5"/>
        <v>0</v>
      </c>
      <c r="M31" s="107">
        <v>2400</v>
      </c>
      <c r="N31" s="105">
        <v>2600</v>
      </c>
      <c r="O31" s="102">
        <f t="shared" si="0"/>
        <v>41.17647058823529</v>
      </c>
      <c r="P31" s="94">
        <v>1.0266000000000001E-2</v>
      </c>
      <c r="Q31" s="95">
        <f t="shared" si="1"/>
        <v>0</v>
      </c>
      <c r="R31" s="22">
        <f t="shared" si="2"/>
        <v>0</v>
      </c>
      <c r="S31" s="103">
        <f t="shared" si="3"/>
        <v>0</v>
      </c>
      <c r="T31" s="329"/>
      <c r="X31" s="12"/>
      <c r="Y31" s="12"/>
      <c r="AA31" s="1"/>
      <c r="AB31" s="1"/>
    </row>
    <row r="32" spans="2:28" ht="18.75" x14ac:dyDescent="0.25">
      <c r="B32" s="312"/>
      <c r="C32" s="124"/>
      <c r="D32" s="131" t="s">
        <v>162</v>
      </c>
      <c r="E32" s="347"/>
      <c r="F32" s="347"/>
      <c r="G32" s="65" t="s">
        <v>73</v>
      </c>
      <c r="H32" s="64">
        <v>1800</v>
      </c>
      <c r="I32" s="20">
        <v>1700</v>
      </c>
      <c r="J32" s="163"/>
      <c r="K32" s="165">
        <f t="shared" si="4"/>
        <v>0</v>
      </c>
      <c r="L32" s="164">
        <f t="shared" si="5"/>
        <v>0</v>
      </c>
      <c r="M32" s="107">
        <v>2400</v>
      </c>
      <c r="N32" s="105">
        <v>2600</v>
      </c>
      <c r="O32" s="102">
        <f t="shared" si="0"/>
        <v>41.17647058823529</v>
      </c>
      <c r="P32" s="94">
        <v>1.0266000000000001E-2</v>
      </c>
      <c r="Q32" s="95">
        <f t="shared" si="1"/>
        <v>0</v>
      </c>
      <c r="R32" s="22">
        <f t="shared" si="2"/>
        <v>0</v>
      </c>
      <c r="S32" s="103">
        <f t="shared" si="3"/>
        <v>0</v>
      </c>
      <c r="T32" s="329"/>
      <c r="X32" s="12"/>
      <c r="Y32" s="12"/>
      <c r="AA32" s="1"/>
      <c r="AB32" s="1"/>
    </row>
    <row r="33" spans="2:28" ht="18.75" x14ac:dyDescent="0.25">
      <c r="B33" s="312"/>
      <c r="C33" s="124"/>
      <c r="D33" s="131" t="s">
        <v>162</v>
      </c>
      <c r="E33" s="347"/>
      <c r="F33" s="347"/>
      <c r="G33" s="65" t="s">
        <v>71</v>
      </c>
      <c r="H33" s="64">
        <v>1800</v>
      </c>
      <c r="I33" s="20">
        <v>1700</v>
      </c>
      <c r="J33" s="163"/>
      <c r="K33" s="165">
        <f t="shared" si="4"/>
        <v>0</v>
      </c>
      <c r="L33" s="164">
        <f t="shared" si="5"/>
        <v>0</v>
      </c>
      <c r="M33" s="107">
        <v>2400</v>
      </c>
      <c r="N33" s="105">
        <v>2600</v>
      </c>
      <c r="O33" s="102">
        <f t="shared" si="0"/>
        <v>41.17647058823529</v>
      </c>
      <c r="P33" s="94">
        <v>1.0266000000000001E-2</v>
      </c>
      <c r="Q33" s="95">
        <f t="shared" si="1"/>
        <v>0</v>
      </c>
      <c r="R33" s="22">
        <f t="shared" si="2"/>
        <v>0</v>
      </c>
      <c r="S33" s="103">
        <f t="shared" si="3"/>
        <v>0</v>
      </c>
      <c r="T33" s="329"/>
      <c r="X33" s="12"/>
      <c r="Y33" s="12"/>
      <c r="AA33" s="1"/>
      <c r="AB33" s="1"/>
    </row>
    <row r="34" spans="2:28" ht="32.25" customHeight="1" x14ac:dyDescent="0.25">
      <c r="B34" s="312"/>
      <c r="C34" s="183"/>
      <c r="D34" s="131" t="s">
        <v>11</v>
      </c>
      <c r="E34" s="347" t="s">
        <v>233</v>
      </c>
      <c r="F34" s="348"/>
      <c r="G34" s="19" t="s">
        <v>4</v>
      </c>
      <c r="H34" s="89">
        <v>900</v>
      </c>
      <c r="I34" s="20">
        <v>600</v>
      </c>
      <c r="J34" s="163"/>
      <c r="K34" s="165">
        <f t="shared" si="4"/>
        <v>0</v>
      </c>
      <c r="L34" s="164">
        <f t="shared" si="5"/>
        <v>0</v>
      </c>
      <c r="M34" s="107">
        <v>890</v>
      </c>
      <c r="N34" s="105">
        <v>990</v>
      </c>
      <c r="O34" s="102">
        <f t="shared" si="0"/>
        <v>48.333333333333336</v>
      </c>
      <c r="P34" s="94">
        <v>4.9500000000000004E-3</v>
      </c>
      <c r="Q34" s="95">
        <f t="shared" si="1"/>
        <v>0</v>
      </c>
      <c r="R34" s="22">
        <f t="shared" si="2"/>
        <v>0</v>
      </c>
      <c r="S34" s="103">
        <f t="shared" si="3"/>
        <v>0</v>
      </c>
      <c r="T34" s="329" t="s">
        <v>66</v>
      </c>
      <c r="X34" s="12"/>
      <c r="Y34" s="12"/>
      <c r="AA34" s="1"/>
      <c r="AB34" s="1"/>
    </row>
    <row r="35" spans="2:28" ht="32.25" customHeight="1" x14ac:dyDescent="0.25">
      <c r="B35" s="312"/>
      <c r="C35" s="183"/>
      <c r="D35" s="131" t="s">
        <v>11</v>
      </c>
      <c r="E35" s="348"/>
      <c r="F35" s="348"/>
      <c r="G35" s="19" t="s">
        <v>71</v>
      </c>
      <c r="H35" s="89">
        <v>900</v>
      </c>
      <c r="I35" s="20">
        <v>600</v>
      </c>
      <c r="J35" s="163"/>
      <c r="K35" s="165">
        <f t="shared" si="4"/>
        <v>0</v>
      </c>
      <c r="L35" s="164">
        <f t="shared" si="5"/>
        <v>0</v>
      </c>
      <c r="M35" s="107">
        <v>890</v>
      </c>
      <c r="N35" s="105">
        <v>990</v>
      </c>
      <c r="O35" s="102">
        <f t="shared" si="0"/>
        <v>48.333333333333336</v>
      </c>
      <c r="P35" s="94">
        <v>4.9500000000000004E-3</v>
      </c>
      <c r="Q35" s="95">
        <f t="shared" si="1"/>
        <v>0</v>
      </c>
      <c r="R35" s="22">
        <f t="shared" si="2"/>
        <v>0</v>
      </c>
      <c r="S35" s="103">
        <f t="shared" si="3"/>
        <v>0</v>
      </c>
      <c r="T35" s="329"/>
      <c r="X35" s="12"/>
      <c r="Y35" s="12"/>
      <c r="AA35" s="1"/>
      <c r="AB35" s="1"/>
    </row>
    <row r="36" spans="2:28" ht="18.75" x14ac:dyDescent="0.25">
      <c r="B36" s="312"/>
      <c r="C36" s="183"/>
      <c r="D36" s="131" t="s">
        <v>11</v>
      </c>
      <c r="E36" s="347" t="s">
        <v>234</v>
      </c>
      <c r="F36" s="347"/>
      <c r="G36" s="19" t="s">
        <v>3</v>
      </c>
      <c r="H36" s="89">
        <v>900</v>
      </c>
      <c r="I36" s="20">
        <v>950</v>
      </c>
      <c r="J36" s="163"/>
      <c r="K36" s="165">
        <f t="shared" si="4"/>
        <v>0</v>
      </c>
      <c r="L36" s="164">
        <f t="shared" si="5"/>
        <v>0</v>
      </c>
      <c r="M36" s="107">
        <v>1350</v>
      </c>
      <c r="N36" s="105">
        <v>1450</v>
      </c>
      <c r="O36" s="102">
        <f t="shared" si="0"/>
        <v>42.105263157894733</v>
      </c>
      <c r="P36" s="94">
        <v>4.9500000000000004E-3</v>
      </c>
      <c r="Q36" s="95">
        <f t="shared" si="1"/>
        <v>0</v>
      </c>
      <c r="R36" s="22">
        <f t="shared" si="2"/>
        <v>0</v>
      </c>
      <c r="S36" s="103">
        <f t="shared" si="3"/>
        <v>0</v>
      </c>
      <c r="T36" s="329" t="s">
        <v>66</v>
      </c>
      <c r="X36" s="12"/>
      <c r="Y36" s="12"/>
      <c r="AA36" s="1"/>
      <c r="AB36" s="1"/>
    </row>
    <row r="37" spans="2:28" ht="18.75" x14ac:dyDescent="0.25">
      <c r="B37" s="312"/>
      <c r="C37" s="183"/>
      <c r="D37" s="131" t="s">
        <v>162</v>
      </c>
      <c r="E37" s="347"/>
      <c r="F37" s="347"/>
      <c r="G37" s="19" t="s">
        <v>4</v>
      </c>
      <c r="H37" s="89">
        <v>900</v>
      </c>
      <c r="I37" s="20">
        <v>950</v>
      </c>
      <c r="J37" s="163"/>
      <c r="K37" s="165">
        <f t="shared" si="4"/>
        <v>0</v>
      </c>
      <c r="L37" s="164">
        <f t="shared" si="5"/>
        <v>0</v>
      </c>
      <c r="M37" s="107">
        <v>1350</v>
      </c>
      <c r="N37" s="105">
        <v>1450</v>
      </c>
      <c r="O37" s="102">
        <f t="shared" si="0"/>
        <v>42.105263157894733</v>
      </c>
      <c r="P37" s="94">
        <v>4.9500000000000004E-3</v>
      </c>
      <c r="Q37" s="95">
        <f t="shared" si="1"/>
        <v>0</v>
      </c>
      <c r="R37" s="22">
        <f t="shared" si="2"/>
        <v>0</v>
      </c>
      <c r="S37" s="103">
        <f t="shared" si="3"/>
        <v>0</v>
      </c>
      <c r="T37" s="329"/>
      <c r="X37" s="12"/>
      <c r="Y37" s="12"/>
      <c r="AA37" s="1"/>
      <c r="AB37" s="1"/>
    </row>
    <row r="38" spans="2:28" ht="18.75" x14ac:dyDescent="0.25">
      <c r="B38" s="312"/>
      <c r="C38" s="183"/>
      <c r="D38" s="131" t="s">
        <v>11</v>
      </c>
      <c r="E38" s="347"/>
      <c r="F38" s="347"/>
      <c r="G38" s="19" t="s">
        <v>72</v>
      </c>
      <c r="H38" s="89">
        <v>900</v>
      </c>
      <c r="I38" s="20">
        <v>950</v>
      </c>
      <c r="J38" s="163"/>
      <c r="K38" s="165">
        <f t="shared" si="4"/>
        <v>0</v>
      </c>
      <c r="L38" s="164">
        <f t="shared" si="5"/>
        <v>0</v>
      </c>
      <c r="M38" s="107">
        <v>1350</v>
      </c>
      <c r="N38" s="105">
        <v>1450</v>
      </c>
      <c r="O38" s="102">
        <f t="shared" ref="O38:O60" si="6">((M38-I38)/I38)*100</f>
        <v>42.105263157894733</v>
      </c>
      <c r="P38" s="94">
        <v>4.9500000000000004E-3</v>
      </c>
      <c r="Q38" s="95">
        <f t="shared" ref="Q38:Q60" si="7">K38*P38</f>
        <v>0</v>
      </c>
      <c r="R38" s="22">
        <f t="shared" ref="R38:R60" si="8">(H38*K38)/1000</f>
        <v>0</v>
      </c>
      <c r="S38" s="103">
        <f t="shared" ref="S38:S60" si="9">K38*M38</f>
        <v>0</v>
      </c>
      <c r="T38" s="329"/>
      <c r="X38" s="12"/>
      <c r="Y38" s="12"/>
      <c r="AA38" s="1"/>
      <c r="AB38" s="1"/>
    </row>
    <row r="39" spans="2:28" ht="18.75" x14ac:dyDescent="0.25">
      <c r="B39" s="312"/>
      <c r="C39" s="183"/>
      <c r="D39" s="131" t="s">
        <v>11</v>
      </c>
      <c r="E39" s="347"/>
      <c r="F39" s="347"/>
      <c r="G39" s="19" t="s">
        <v>73</v>
      </c>
      <c r="H39" s="89">
        <v>900</v>
      </c>
      <c r="I39" s="20">
        <v>950</v>
      </c>
      <c r="J39" s="163"/>
      <c r="K39" s="165">
        <f t="shared" si="4"/>
        <v>0</v>
      </c>
      <c r="L39" s="164">
        <f t="shared" si="5"/>
        <v>0</v>
      </c>
      <c r="M39" s="107">
        <v>1350</v>
      </c>
      <c r="N39" s="105">
        <v>1450</v>
      </c>
      <c r="O39" s="102">
        <f t="shared" si="6"/>
        <v>42.105263157894733</v>
      </c>
      <c r="P39" s="94">
        <v>4.9500000000000004E-3</v>
      </c>
      <c r="Q39" s="95">
        <f t="shared" si="7"/>
        <v>0</v>
      </c>
      <c r="R39" s="22">
        <f t="shared" si="8"/>
        <v>0</v>
      </c>
      <c r="S39" s="103">
        <f t="shared" si="9"/>
        <v>0</v>
      </c>
      <c r="T39" s="329"/>
      <c r="X39" s="12"/>
      <c r="Y39" s="12"/>
      <c r="AA39" s="1"/>
      <c r="AB39" s="1"/>
    </row>
    <row r="40" spans="2:28" ht="18.75" x14ac:dyDescent="0.25">
      <c r="B40" s="312"/>
      <c r="C40" s="183"/>
      <c r="D40" s="131" t="s">
        <v>162</v>
      </c>
      <c r="E40" s="347"/>
      <c r="F40" s="347"/>
      <c r="G40" s="19" t="s">
        <v>71</v>
      </c>
      <c r="H40" s="89">
        <v>900</v>
      </c>
      <c r="I40" s="20">
        <v>950</v>
      </c>
      <c r="J40" s="163"/>
      <c r="K40" s="165">
        <f t="shared" si="4"/>
        <v>0</v>
      </c>
      <c r="L40" s="164">
        <f t="shared" si="5"/>
        <v>0</v>
      </c>
      <c r="M40" s="107">
        <v>1350</v>
      </c>
      <c r="N40" s="105">
        <v>1450</v>
      </c>
      <c r="O40" s="102">
        <f t="shared" si="6"/>
        <v>42.105263157894733</v>
      </c>
      <c r="P40" s="94">
        <v>4.9500000000000004E-3</v>
      </c>
      <c r="Q40" s="95">
        <f t="shared" si="7"/>
        <v>0</v>
      </c>
      <c r="R40" s="22">
        <f t="shared" si="8"/>
        <v>0</v>
      </c>
      <c r="S40" s="103">
        <f t="shared" si="9"/>
        <v>0</v>
      </c>
      <c r="T40" s="329"/>
      <c r="X40" s="12"/>
      <c r="Y40" s="12"/>
      <c r="AA40" s="1"/>
      <c r="AB40" s="1"/>
    </row>
    <row r="41" spans="2:28" ht="18.75" x14ac:dyDescent="0.25">
      <c r="B41" s="312"/>
      <c r="C41" s="183"/>
      <c r="D41" s="131" t="s">
        <v>162</v>
      </c>
      <c r="E41" s="347" t="s">
        <v>235</v>
      </c>
      <c r="F41" s="347"/>
      <c r="G41" s="19" t="s">
        <v>4</v>
      </c>
      <c r="H41" s="89">
        <v>900</v>
      </c>
      <c r="I41" s="20">
        <v>1100</v>
      </c>
      <c r="J41" s="163"/>
      <c r="K41" s="165">
        <f t="shared" si="4"/>
        <v>0</v>
      </c>
      <c r="L41" s="164">
        <f t="shared" si="5"/>
        <v>0</v>
      </c>
      <c r="M41" s="107">
        <v>1590</v>
      </c>
      <c r="N41" s="105">
        <v>1700</v>
      </c>
      <c r="O41" s="102">
        <f t="shared" si="6"/>
        <v>44.545454545454547</v>
      </c>
      <c r="P41" s="94">
        <v>4.9500000000000004E-3</v>
      </c>
      <c r="Q41" s="95">
        <f t="shared" si="7"/>
        <v>0</v>
      </c>
      <c r="R41" s="22">
        <f t="shared" si="8"/>
        <v>0</v>
      </c>
      <c r="S41" s="103">
        <f t="shared" si="9"/>
        <v>0</v>
      </c>
      <c r="T41" s="329" t="s">
        <v>66</v>
      </c>
      <c r="X41" s="12"/>
      <c r="Y41" s="12"/>
      <c r="AA41" s="1"/>
      <c r="AB41" s="1"/>
    </row>
    <row r="42" spans="2:28" ht="18.75" x14ac:dyDescent="0.25">
      <c r="B42" s="312"/>
      <c r="C42" s="183"/>
      <c r="D42" s="131" t="s">
        <v>162</v>
      </c>
      <c r="E42" s="347"/>
      <c r="F42" s="347"/>
      <c r="G42" s="19" t="s">
        <v>72</v>
      </c>
      <c r="H42" s="89">
        <v>900</v>
      </c>
      <c r="I42" s="20">
        <v>1100</v>
      </c>
      <c r="J42" s="163"/>
      <c r="K42" s="165">
        <f t="shared" si="4"/>
        <v>0</v>
      </c>
      <c r="L42" s="164">
        <f t="shared" si="5"/>
        <v>0</v>
      </c>
      <c r="M42" s="107">
        <v>1590</v>
      </c>
      <c r="N42" s="105">
        <v>1700</v>
      </c>
      <c r="O42" s="102">
        <f t="shared" si="6"/>
        <v>44.545454545454547</v>
      </c>
      <c r="P42" s="94">
        <v>4.9500000000000004E-3</v>
      </c>
      <c r="Q42" s="95">
        <f t="shared" si="7"/>
        <v>0</v>
      </c>
      <c r="R42" s="22">
        <f t="shared" si="8"/>
        <v>0</v>
      </c>
      <c r="S42" s="103">
        <f t="shared" si="9"/>
        <v>0</v>
      </c>
      <c r="T42" s="329"/>
      <c r="X42" s="12"/>
      <c r="Y42" s="12"/>
      <c r="AA42" s="1"/>
      <c r="AB42" s="1"/>
    </row>
    <row r="43" spans="2:28" ht="18.75" x14ac:dyDescent="0.25">
      <c r="B43" s="312"/>
      <c r="C43" s="183"/>
      <c r="D43" s="131" t="s">
        <v>11</v>
      </c>
      <c r="E43" s="347"/>
      <c r="F43" s="347"/>
      <c r="G43" s="19" t="s">
        <v>73</v>
      </c>
      <c r="H43" s="89">
        <v>900</v>
      </c>
      <c r="I43" s="20">
        <v>1100</v>
      </c>
      <c r="J43" s="163"/>
      <c r="K43" s="165">
        <f t="shared" si="4"/>
        <v>0</v>
      </c>
      <c r="L43" s="164">
        <f t="shared" si="5"/>
        <v>0</v>
      </c>
      <c r="M43" s="107">
        <v>1590</v>
      </c>
      <c r="N43" s="105">
        <v>1700</v>
      </c>
      <c r="O43" s="102">
        <f t="shared" si="6"/>
        <v>44.545454545454547</v>
      </c>
      <c r="P43" s="94">
        <v>4.9500000000000004E-3</v>
      </c>
      <c r="Q43" s="95">
        <f t="shared" si="7"/>
        <v>0</v>
      </c>
      <c r="R43" s="22">
        <f t="shared" si="8"/>
        <v>0</v>
      </c>
      <c r="S43" s="103">
        <f t="shared" si="9"/>
        <v>0</v>
      </c>
      <c r="T43" s="329"/>
      <c r="X43" s="12"/>
      <c r="Y43" s="12"/>
      <c r="AA43" s="1"/>
      <c r="AB43" s="1"/>
    </row>
    <row r="44" spans="2:28" ht="18.75" x14ac:dyDescent="0.25">
      <c r="B44" s="312"/>
      <c r="C44" s="14"/>
      <c r="D44" s="131" t="s">
        <v>11</v>
      </c>
      <c r="E44" s="347"/>
      <c r="F44" s="347"/>
      <c r="G44" s="19" t="s">
        <v>71</v>
      </c>
      <c r="H44" s="89">
        <v>900</v>
      </c>
      <c r="I44" s="20">
        <v>1100</v>
      </c>
      <c r="J44" s="163"/>
      <c r="K44" s="165">
        <f t="shared" si="4"/>
        <v>0</v>
      </c>
      <c r="L44" s="164">
        <f t="shared" si="5"/>
        <v>0</v>
      </c>
      <c r="M44" s="107">
        <v>1590</v>
      </c>
      <c r="N44" s="105">
        <v>1700</v>
      </c>
      <c r="O44" s="102">
        <f t="shared" si="6"/>
        <v>44.545454545454547</v>
      </c>
      <c r="P44" s="94">
        <v>4.9500000000000004E-3</v>
      </c>
      <c r="Q44" s="95">
        <f t="shared" si="7"/>
        <v>0</v>
      </c>
      <c r="R44" s="22">
        <f t="shared" si="8"/>
        <v>0</v>
      </c>
      <c r="S44" s="103">
        <f t="shared" si="9"/>
        <v>0</v>
      </c>
      <c r="T44" s="329"/>
      <c r="X44" s="12"/>
      <c r="Y44" s="12"/>
      <c r="AA44" s="1"/>
      <c r="AB44" s="1"/>
    </row>
    <row r="45" spans="2:28" ht="18.75" customHeight="1" x14ac:dyDescent="0.25">
      <c r="B45" s="312"/>
      <c r="C45" s="124"/>
      <c r="D45" s="131" t="s">
        <v>11</v>
      </c>
      <c r="E45" s="347" t="s">
        <v>264</v>
      </c>
      <c r="F45" s="347"/>
      <c r="G45" s="65" t="s">
        <v>104</v>
      </c>
      <c r="H45" s="64">
        <v>300</v>
      </c>
      <c r="I45" s="129">
        <v>670</v>
      </c>
      <c r="J45" s="163"/>
      <c r="K45" s="165">
        <f t="shared" si="4"/>
        <v>0</v>
      </c>
      <c r="L45" s="164">
        <f t="shared" si="5"/>
        <v>0</v>
      </c>
      <c r="M45" s="107">
        <v>990</v>
      </c>
      <c r="N45" s="105">
        <v>1100</v>
      </c>
      <c r="O45" s="102">
        <f t="shared" si="6"/>
        <v>47.761194029850742</v>
      </c>
      <c r="P45" s="94">
        <v>1.0529999999999999E-3</v>
      </c>
      <c r="Q45" s="95">
        <f t="shared" si="7"/>
        <v>0</v>
      </c>
      <c r="R45" s="22">
        <f t="shared" si="8"/>
        <v>0</v>
      </c>
      <c r="S45" s="103">
        <f t="shared" si="9"/>
        <v>0</v>
      </c>
      <c r="T45" s="329" t="s">
        <v>80</v>
      </c>
      <c r="X45" s="12"/>
      <c r="Y45" s="12"/>
      <c r="AA45" s="1"/>
      <c r="AB45" s="1"/>
    </row>
    <row r="46" spans="2:28" ht="18.75" customHeight="1" x14ac:dyDescent="0.25">
      <c r="B46" s="312"/>
      <c r="C46" s="125"/>
      <c r="D46" s="131" t="s">
        <v>11</v>
      </c>
      <c r="E46" s="347"/>
      <c r="F46" s="347"/>
      <c r="G46" s="65" t="s">
        <v>6</v>
      </c>
      <c r="H46" s="64">
        <v>300</v>
      </c>
      <c r="I46" s="129">
        <v>670</v>
      </c>
      <c r="J46" s="163"/>
      <c r="K46" s="165">
        <f t="shared" si="4"/>
        <v>0</v>
      </c>
      <c r="L46" s="164">
        <f t="shared" si="5"/>
        <v>0</v>
      </c>
      <c r="M46" s="107">
        <v>990</v>
      </c>
      <c r="N46" s="105">
        <v>1100</v>
      </c>
      <c r="O46" s="102">
        <f t="shared" si="6"/>
        <v>47.761194029850742</v>
      </c>
      <c r="P46" s="94">
        <v>1.0529999999999999E-3</v>
      </c>
      <c r="Q46" s="95">
        <f t="shared" si="7"/>
        <v>0</v>
      </c>
      <c r="R46" s="22">
        <f t="shared" si="8"/>
        <v>0</v>
      </c>
      <c r="S46" s="103">
        <f t="shared" si="9"/>
        <v>0</v>
      </c>
      <c r="T46" s="329"/>
      <c r="X46" s="12"/>
      <c r="Y46" s="12"/>
      <c r="AA46" s="1"/>
      <c r="AB46" s="1"/>
    </row>
    <row r="47" spans="2:28" ht="18.75" x14ac:dyDescent="0.25">
      <c r="B47" s="312"/>
      <c r="C47" s="125"/>
      <c r="D47" s="131" t="s">
        <v>11</v>
      </c>
      <c r="E47" s="347"/>
      <c r="F47" s="347"/>
      <c r="G47" s="65" t="s">
        <v>22</v>
      </c>
      <c r="H47" s="64">
        <v>300</v>
      </c>
      <c r="I47" s="129">
        <v>670</v>
      </c>
      <c r="J47" s="163"/>
      <c r="K47" s="165">
        <f t="shared" si="4"/>
        <v>0</v>
      </c>
      <c r="L47" s="164">
        <f t="shared" si="5"/>
        <v>0</v>
      </c>
      <c r="M47" s="107">
        <v>990</v>
      </c>
      <c r="N47" s="105">
        <v>1100</v>
      </c>
      <c r="O47" s="102">
        <f t="shared" si="6"/>
        <v>47.761194029850742</v>
      </c>
      <c r="P47" s="94">
        <v>1.0529999999999999E-3</v>
      </c>
      <c r="Q47" s="95">
        <f t="shared" si="7"/>
        <v>0</v>
      </c>
      <c r="R47" s="22">
        <f t="shared" si="8"/>
        <v>0</v>
      </c>
      <c r="S47" s="103">
        <f t="shared" si="9"/>
        <v>0</v>
      </c>
      <c r="T47" s="329"/>
      <c r="X47" s="12"/>
      <c r="Y47" s="12"/>
      <c r="AA47" s="1"/>
      <c r="AB47" s="1"/>
    </row>
    <row r="48" spans="2:28" ht="18.75" x14ac:dyDescent="0.25">
      <c r="B48" s="312"/>
      <c r="C48" s="124"/>
      <c r="D48" s="131" t="s">
        <v>11</v>
      </c>
      <c r="E48" s="347"/>
      <c r="F48" s="347"/>
      <c r="G48" s="65" t="s">
        <v>124</v>
      </c>
      <c r="H48" s="64">
        <v>300</v>
      </c>
      <c r="I48" s="129">
        <v>670</v>
      </c>
      <c r="J48" s="163"/>
      <c r="K48" s="165">
        <f t="shared" si="4"/>
        <v>0</v>
      </c>
      <c r="L48" s="164">
        <f t="shared" si="5"/>
        <v>0</v>
      </c>
      <c r="M48" s="107">
        <v>990</v>
      </c>
      <c r="N48" s="105">
        <v>1100</v>
      </c>
      <c r="O48" s="102">
        <f t="shared" si="6"/>
        <v>47.761194029850742</v>
      </c>
      <c r="P48" s="94">
        <v>1.0529999999999999E-3</v>
      </c>
      <c r="Q48" s="95">
        <f t="shared" si="7"/>
        <v>0</v>
      </c>
      <c r="R48" s="22">
        <f t="shared" si="8"/>
        <v>0</v>
      </c>
      <c r="S48" s="103">
        <f t="shared" si="9"/>
        <v>0</v>
      </c>
      <c r="T48" s="329"/>
      <c r="X48" s="12"/>
      <c r="Y48" s="12"/>
      <c r="AA48" s="1"/>
      <c r="AB48" s="1"/>
    </row>
    <row r="49" spans="2:28" ht="18.75" customHeight="1" x14ac:dyDescent="0.25">
      <c r="B49" s="312"/>
      <c r="C49" s="188" t="s">
        <v>24</v>
      </c>
      <c r="D49" s="131" t="s">
        <v>162</v>
      </c>
      <c r="E49" s="335" t="s">
        <v>261</v>
      </c>
      <c r="F49" s="336"/>
      <c r="G49" s="184" t="s">
        <v>144</v>
      </c>
      <c r="H49" s="64">
        <v>250</v>
      </c>
      <c r="I49" s="129">
        <v>470</v>
      </c>
      <c r="J49" s="163"/>
      <c r="K49" s="165">
        <f t="shared" si="4"/>
        <v>0</v>
      </c>
      <c r="L49" s="164">
        <f t="shared" si="5"/>
        <v>0</v>
      </c>
      <c r="M49" s="107">
        <v>690</v>
      </c>
      <c r="N49" s="105">
        <v>790</v>
      </c>
      <c r="O49" s="102">
        <f t="shared" si="6"/>
        <v>46.808510638297875</v>
      </c>
      <c r="P49" s="94">
        <v>1.0529999999999999E-3</v>
      </c>
      <c r="Q49" s="95">
        <f t="shared" si="7"/>
        <v>0</v>
      </c>
      <c r="R49" s="22">
        <f t="shared" si="8"/>
        <v>0</v>
      </c>
      <c r="S49" s="103">
        <f t="shared" si="9"/>
        <v>0</v>
      </c>
      <c r="T49" s="330" t="s">
        <v>80</v>
      </c>
      <c r="X49" s="12"/>
      <c r="Y49" s="12"/>
      <c r="AA49" s="1"/>
      <c r="AB49" s="1"/>
    </row>
    <row r="50" spans="2:28" ht="18.75" x14ac:dyDescent="0.25">
      <c r="B50" s="312"/>
      <c r="C50" s="125"/>
      <c r="D50" s="131" t="s">
        <v>162</v>
      </c>
      <c r="E50" s="337"/>
      <c r="F50" s="338"/>
      <c r="G50" s="65" t="s">
        <v>104</v>
      </c>
      <c r="H50" s="64">
        <v>250</v>
      </c>
      <c r="I50" s="129">
        <v>470</v>
      </c>
      <c r="J50" s="163"/>
      <c r="K50" s="165">
        <f t="shared" si="4"/>
        <v>0</v>
      </c>
      <c r="L50" s="164">
        <f t="shared" si="5"/>
        <v>0</v>
      </c>
      <c r="M50" s="107">
        <v>690</v>
      </c>
      <c r="N50" s="105">
        <v>790</v>
      </c>
      <c r="O50" s="102">
        <f t="shared" si="6"/>
        <v>46.808510638297875</v>
      </c>
      <c r="P50" s="94">
        <v>1.0529999999999999E-3</v>
      </c>
      <c r="Q50" s="95">
        <f t="shared" si="7"/>
        <v>0</v>
      </c>
      <c r="R50" s="22">
        <f t="shared" si="8"/>
        <v>0</v>
      </c>
      <c r="S50" s="103">
        <f t="shared" si="9"/>
        <v>0</v>
      </c>
      <c r="T50" s="331"/>
      <c r="X50" s="12"/>
      <c r="Y50" s="12"/>
      <c r="AA50" s="1"/>
      <c r="AB50" s="1"/>
    </row>
    <row r="51" spans="2:28" ht="18.75" x14ac:dyDescent="0.25">
      <c r="B51" s="312"/>
      <c r="C51" s="124"/>
      <c r="D51" s="131" t="s">
        <v>162</v>
      </c>
      <c r="E51" s="337"/>
      <c r="F51" s="338"/>
      <c r="G51" s="65" t="s">
        <v>7</v>
      </c>
      <c r="H51" s="64">
        <v>250</v>
      </c>
      <c r="I51" s="129">
        <v>470</v>
      </c>
      <c r="J51" s="163"/>
      <c r="K51" s="165">
        <f t="shared" si="4"/>
        <v>0</v>
      </c>
      <c r="L51" s="164">
        <f t="shared" si="5"/>
        <v>0</v>
      </c>
      <c r="M51" s="107">
        <v>690</v>
      </c>
      <c r="N51" s="105">
        <v>790</v>
      </c>
      <c r="O51" s="102">
        <f t="shared" si="6"/>
        <v>46.808510638297875</v>
      </c>
      <c r="P51" s="94">
        <v>1.0529999999999999E-3</v>
      </c>
      <c r="Q51" s="95">
        <f t="shared" si="7"/>
        <v>0</v>
      </c>
      <c r="R51" s="22">
        <f t="shared" si="8"/>
        <v>0</v>
      </c>
      <c r="S51" s="103">
        <f t="shared" si="9"/>
        <v>0</v>
      </c>
      <c r="T51" s="331"/>
      <c r="X51" s="12"/>
      <c r="Y51" s="12"/>
      <c r="AA51" s="1"/>
      <c r="AB51" s="1"/>
    </row>
    <row r="52" spans="2:28" ht="18.75" x14ac:dyDescent="0.25">
      <c r="B52" s="312"/>
      <c r="C52" s="124"/>
      <c r="D52" s="131" t="s">
        <v>162</v>
      </c>
      <c r="E52" s="337"/>
      <c r="F52" s="338"/>
      <c r="G52" s="65" t="s">
        <v>22</v>
      </c>
      <c r="H52" s="64">
        <v>250</v>
      </c>
      <c r="I52" s="129">
        <v>470</v>
      </c>
      <c r="J52" s="163"/>
      <c r="K52" s="165">
        <f t="shared" si="4"/>
        <v>0</v>
      </c>
      <c r="L52" s="164">
        <f t="shared" si="5"/>
        <v>0</v>
      </c>
      <c r="M52" s="107">
        <v>690</v>
      </c>
      <c r="N52" s="105">
        <v>790</v>
      </c>
      <c r="O52" s="102">
        <f t="shared" si="6"/>
        <v>46.808510638297875</v>
      </c>
      <c r="P52" s="94">
        <v>1.0529999999999999E-3</v>
      </c>
      <c r="Q52" s="95">
        <f t="shared" si="7"/>
        <v>0</v>
      </c>
      <c r="R52" s="22">
        <f t="shared" si="8"/>
        <v>0</v>
      </c>
      <c r="S52" s="103">
        <f t="shared" si="9"/>
        <v>0</v>
      </c>
      <c r="T52" s="332"/>
      <c r="X52" s="12"/>
      <c r="Y52" s="12"/>
      <c r="AA52" s="1"/>
      <c r="AB52" s="1"/>
    </row>
    <row r="53" spans="2:28" ht="18.75" hidden="1" x14ac:dyDescent="0.25">
      <c r="B53" s="312"/>
      <c r="C53" s="188" t="s">
        <v>24</v>
      </c>
      <c r="D53" s="131" t="s">
        <v>162</v>
      </c>
      <c r="E53" s="337"/>
      <c r="F53" s="338"/>
      <c r="G53" s="184" t="s">
        <v>144</v>
      </c>
      <c r="H53" s="64">
        <v>500</v>
      </c>
      <c r="I53" s="129"/>
      <c r="J53" s="199"/>
      <c r="K53" s="165">
        <f t="shared" si="4"/>
        <v>0</v>
      </c>
      <c r="L53" s="164">
        <f t="shared" si="5"/>
        <v>0</v>
      </c>
      <c r="M53" s="107"/>
      <c r="N53" s="105"/>
      <c r="O53" s="102" t="e">
        <f t="shared" si="6"/>
        <v>#DIV/0!</v>
      </c>
      <c r="P53" s="94">
        <v>1.539E-3</v>
      </c>
      <c r="Q53" s="95">
        <f t="shared" si="7"/>
        <v>0</v>
      </c>
      <c r="R53" s="22">
        <f t="shared" si="8"/>
        <v>0</v>
      </c>
      <c r="S53" s="103">
        <f t="shared" si="9"/>
        <v>0</v>
      </c>
      <c r="T53" s="330" t="s">
        <v>80</v>
      </c>
      <c r="X53" s="12"/>
      <c r="Y53" s="12"/>
      <c r="AA53" s="1"/>
      <c r="AB53" s="1"/>
    </row>
    <row r="54" spans="2:28" ht="18.75" hidden="1" x14ac:dyDescent="0.25">
      <c r="B54" s="312"/>
      <c r="C54" s="188" t="s">
        <v>24</v>
      </c>
      <c r="D54" s="131" t="s">
        <v>162</v>
      </c>
      <c r="E54" s="337"/>
      <c r="F54" s="338"/>
      <c r="G54" s="184" t="s">
        <v>104</v>
      </c>
      <c r="H54" s="64">
        <v>500</v>
      </c>
      <c r="I54" s="129"/>
      <c r="J54" s="199"/>
      <c r="K54" s="165">
        <f t="shared" si="4"/>
        <v>0</v>
      </c>
      <c r="L54" s="164">
        <f t="shared" si="5"/>
        <v>0</v>
      </c>
      <c r="M54" s="107"/>
      <c r="N54" s="105"/>
      <c r="O54" s="102" t="e">
        <f t="shared" si="6"/>
        <v>#DIV/0!</v>
      </c>
      <c r="P54" s="94">
        <v>1.539E-3</v>
      </c>
      <c r="Q54" s="95">
        <f t="shared" si="7"/>
        <v>0</v>
      </c>
      <c r="R54" s="22">
        <f t="shared" si="8"/>
        <v>0</v>
      </c>
      <c r="S54" s="103">
        <f t="shared" si="9"/>
        <v>0</v>
      </c>
      <c r="T54" s="331"/>
      <c r="X54" s="12"/>
      <c r="Y54" s="12"/>
      <c r="AA54" s="1"/>
      <c r="AB54" s="1"/>
    </row>
    <row r="55" spans="2:28" ht="18.75" hidden="1" x14ac:dyDescent="0.25">
      <c r="B55" s="312"/>
      <c r="C55" s="188" t="s">
        <v>24</v>
      </c>
      <c r="D55" s="131" t="s">
        <v>162</v>
      </c>
      <c r="E55" s="339"/>
      <c r="F55" s="340"/>
      <c r="G55" s="184" t="s">
        <v>7</v>
      </c>
      <c r="H55" s="64">
        <v>500</v>
      </c>
      <c r="I55" s="129"/>
      <c r="J55" s="199"/>
      <c r="K55" s="165">
        <f t="shared" si="4"/>
        <v>0</v>
      </c>
      <c r="L55" s="164">
        <f t="shared" si="5"/>
        <v>0</v>
      </c>
      <c r="M55" s="107"/>
      <c r="N55" s="105"/>
      <c r="O55" s="102" t="e">
        <f t="shared" si="6"/>
        <v>#DIV/0!</v>
      </c>
      <c r="P55" s="94">
        <v>1.539E-3</v>
      </c>
      <c r="Q55" s="95">
        <f t="shared" si="7"/>
        <v>0</v>
      </c>
      <c r="R55" s="22">
        <f t="shared" si="8"/>
        <v>0</v>
      </c>
      <c r="S55" s="103">
        <f t="shared" si="9"/>
        <v>0</v>
      </c>
      <c r="T55" s="332"/>
      <c r="X55" s="12"/>
      <c r="Y55" s="12"/>
      <c r="AA55" s="1"/>
      <c r="AB55" s="1"/>
    </row>
    <row r="56" spans="2:28" ht="40.5" customHeight="1" x14ac:dyDescent="0.25">
      <c r="B56" s="312"/>
      <c r="C56" s="125"/>
      <c r="D56" s="131" t="s">
        <v>11</v>
      </c>
      <c r="E56" s="349" t="s">
        <v>236</v>
      </c>
      <c r="F56" s="349"/>
      <c r="G56" s="19" t="s">
        <v>5</v>
      </c>
      <c r="H56" s="89">
        <v>300</v>
      </c>
      <c r="I56" s="20">
        <v>600</v>
      </c>
      <c r="J56" s="163"/>
      <c r="K56" s="165">
        <f t="shared" si="4"/>
        <v>0</v>
      </c>
      <c r="L56" s="164">
        <f t="shared" si="5"/>
        <v>0</v>
      </c>
      <c r="M56" s="107">
        <v>850</v>
      </c>
      <c r="N56" s="105">
        <v>950</v>
      </c>
      <c r="O56" s="102">
        <f t="shared" si="6"/>
        <v>41.666666666666671</v>
      </c>
      <c r="P56" s="94">
        <v>5.8799999999999998E-4</v>
      </c>
      <c r="Q56" s="95">
        <f t="shared" si="7"/>
        <v>0</v>
      </c>
      <c r="R56" s="22">
        <f t="shared" si="8"/>
        <v>0</v>
      </c>
      <c r="S56" s="103">
        <f t="shared" si="9"/>
        <v>0</v>
      </c>
      <c r="T56" s="126" t="s">
        <v>142</v>
      </c>
      <c r="X56" s="12"/>
      <c r="Y56" s="12"/>
      <c r="AA56" s="1"/>
      <c r="AB56" s="1"/>
    </row>
    <row r="57" spans="2:28" ht="18.75" customHeight="1" x14ac:dyDescent="0.25">
      <c r="B57" s="312"/>
      <c r="C57" s="124"/>
      <c r="D57" s="131" t="s">
        <v>11</v>
      </c>
      <c r="E57" s="347" t="s">
        <v>265</v>
      </c>
      <c r="F57" s="347"/>
      <c r="G57" s="65" t="s">
        <v>104</v>
      </c>
      <c r="H57" s="64">
        <v>300</v>
      </c>
      <c r="I57" s="20">
        <v>330</v>
      </c>
      <c r="J57" s="163"/>
      <c r="K57" s="165">
        <f t="shared" si="4"/>
        <v>0</v>
      </c>
      <c r="L57" s="164">
        <f t="shared" si="5"/>
        <v>0</v>
      </c>
      <c r="M57" s="107">
        <v>450</v>
      </c>
      <c r="N57" s="105">
        <v>500</v>
      </c>
      <c r="O57" s="102">
        <f t="shared" si="6"/>
        <v>36.363636363636367</v>
      </c>
      <c r="P57" s="94">
        <v>1.0529999999999999E-3</v>
      </c>
      <c r="Q57" s="95">
        <f t="shared" si="7"/>
        <v>0</v>
      </c>
      <c r="R57" s="22">
        <f t="shared" si="8"/>
        <v>0</v>
      </c>
      <c r="S57" s="103">
        <f t="shared" si="9"/>
        <v>0</v>
      </c>
      <c r="T57" s="329" t="s">
        <v>80</v>
      </c>
      <c r="X57" s="12"/>
      <c r="Y57" s="12"/>
      <c r="AA57" s="1"/>
      <c r="AB57" s="1"/>
    </row>
    <row r="58" spans="2:28" ht="18.75" customHeight="1" x14ac:dyDescent="0.25">
      <c r="B58" s="312"/>
      <c r="C58" s="125"/>
      <c r="D58" s="131" t="s">
        <v>11</v>
      </c>
      <c r="E58" s="347"/>
      <c r="F58" s="347"/>
      <c r="G58" s="65" t="s">
        <v>6</v>
      </c>
      <c r="H58" s="64">
        <v>300</v>
      </c>
      <c r="I58" s="20">
        <v>330</v>
      </c>
      <c r="J58" s="163"/>
      <c r="K58" s="165">
        <f t="shared" si="4"/>
        <v>0</v>
      </c>
      <c r="L58" s="164">
        <f t="shared" si="5"/>
        <v>0</v>
      </c>
      <c r="M58" s="107">
        <v>450</v>
      </c>
      <c r="N58" s="105">
        <v>500</v>
      </c>
      <c r="O58" s="102">
        <f t="shared" si="6"/>
        <v>36.363636363636367</v>
      </c>
      <c r="P58" s="94">
        <v>1.0529999999999999E-3</v>
      </c>
      <c r="Q58" s="95">
        <f t="shared" si="7"/>
        <v>0</v>
      </c>
      <c r="R58" s="22">
        <f t="shared" si="8"/>
        <v>0</v>
      </c>
      <c r="S58" s="103">
        <f t="shared" si="9"/>
        <v>0</v>
      </c>
      <c r="T58" s="329"/>
      <c r="X58" s="12"/>
      <c r="Y58" s="12"/>
      <c r="AA58" s="1"/>
      <c r="AB58" s="1"/>
    </row>
    <row r="59" spans="2:28" ht="18.75" x14ac:dyDescent="0.25">
      <c r="B59" s="312"/>
      <c r="C59" s="125"/>
      <c r="D59" s="131" t="s">
        <v>11</v>
      </c>
      <c r="E59" s="347"/>
      <c r="F59" s="347"/>
      <c r="G59" s="65" t="s">
        <v>22</v>
      </c>
      <c r="H59" s="64">
        <v>300</v>
      </c>
      <c r="I59" s="20">
        <v>330</v>
      </c>
      <c r="J59" s="163"/>
      <c r="K59" s="165">
        <f t="shared" si="4"/>
        <v>0</v>
      </c>
      <c r="L59" s="164">
        <f t="shared" si="5"/>
        <v>0</v>
      </c>
      <c r="M59" s="107">
        <v>450</v>
      </c>
      <c r="N59" s="105">
        <v>500</v>
      </c>
      <c r="O59" s="102">
        <f t="shared" si="6"/>
        <v>36.363636363636367</v>
      </c>
      <c r="P59" s="94">
        <v>1.0529999999999999E-3</v>
      </c>
      <c r="Q59" s="95">
        <f t="shared" si="7"/>
        <v>0</v>
      </c>
      <c r="R59" s="22">
        <f t="shared" si="8"/>
        <v>0</v>
      </c>
      <c r="S59" s="103">
        <f t="shared" si="9"/>
        <v>0</v>
      </c>
      <c r="T59" s="329"/>
      <c r="X59" s="12"/>
      <c r="Y59" s="12"/>
      <c r="AA59" s="1"/>
      <c r="AB59" s="1"/>
    </row>
    <row r="60" spans="2:28" ht="18.75" x14ac:dyDescent="0.25">
      <c r="B60" s="312"/>
      <c r="C60" s="124"/>
      <c r="D60" s="131" t="s">
        <v>162</v>
      </c>
      <c r="E60" s="347"/>
      <c r="F60" s="347"/>
      <c r="G60" s="65" t="s">
        <v>124</v>
      </c>
      <c r="H60" s="64">
        <v>300</v>
      </c>
      <c r="I60" s="20">
        <v>330</v>
      </c>
      <c r="J60" s="163"/>
      <c r="K60" s="165">
        <f t="shared" si="4"/>
        <v>0</v>
      </c>
      <c r="L60" s="164">
        <f t="shared" si="5"/>
        <v>0</v>
      </c>
      <c r="M60" s="107">
        <v>450</v>
      </c>
      <c r="N60" s="105">
        <v>500</v>
      </c>
      <c r="O60" s="102">
        <f t="shared" si="6"/>
        <v>36.363636363636367</v>
      </c>
      <c r="P60" s="94">
        <v>1.0529999999999999E-3</v>
      </c>
      <c r="Q60" s="95">
        <f t="shared" si="7"/>
        <v>0</v>
      </c>
      <c r="R60" s="22">
        <f t="shared" si="8"/>
        <v>0</v>
      </c>
      <c r="S60" s="103">
        <f t="shared" si="9"/>
        <v>0</v>
      </c>
      <c r="T60" s="329"/>
      <c r="X60" s="12"/>
      <c r="Y60" s="12"/>
      <c r="AA60" s="1"/>
      <c r="AB60" s="1"/>
    </row>
    <row r="61" spans="2:28" ht="18.75" x14ac:dyDescent="0.25">
      <c r="B61" s="312"/>
      <c r="C61" s="124"/>
      <c r="D61" s="131" t="s">
        <v>11</v>
      </c>
      <c r="E61" s="344" t="s">
        <v>21</v>
      </c>
      <c r="F61" s="345"/>
      <c r="G61" s="65" t="s">
        <v>104</v>
      </c>
      <c r="H61" s="64">
        <v>300</v>
      </c>
      <c r="I61" s="129">
        <v>500</v>
      </c>
      <c r="J61" s="163"/>
      <c r="K61" s="165">
        <f t="shared" si="4"/>
        <v>0</v>
      </c>
      <c r="L61" s="164">
        <f t="shared" si="5"/>
        <v>0</v>
      </c>
      <c r="M61" s="107">
        <v>790</v>
      </c>
      <c r="N61" s="105">
        <v>900</v>
      </c>
      <c r="O61" s="102">
        <f t="shared" ref="O61:O76" si="10">((M61-I61)/I61)*100</f>
        <v>57.999999999999993</v>
      </c>
      <c r="P61" s="94">
        <v>1.0529999999999999E-3</v>
      </c>
      <c r="Q61" s="95">
        <f t="shared" ref="Q61:Q76" si="11">K61*P61</f>
        <v>0</v>
      </c>
      <c r="R61" s="22">
        <f t="shared" ref="R61:R76" si="12">(H61*K61)/1000</f>
        <v>0</v>
      </c>
      <c r="S61" s="103">
        <f t="shared" ref="S61:S76" si="13">K61*M61</f>
        <v>0</v>
      </c>
      <c r="T61" s="329" t="s">
        <v>80</v>
      </c>
      <c r="X61" s="12"/>
      <c r="Y61" s="12"/>
      <c r="AA61" s="1"/>
      <c r="AB61" s="1"/>
    </row>
    <row r="62" spans="2:28" ht="18.75" x14ac:dyDescent="0.25">
      <c r="B62" s="312"/>
      <c r="C62" s="125"/>
      <c r="D62" s="131" t="s">
        <v>11</v>
      </c>
      <c r="E62" s="345"/>
      <c r="F62" s="345"/>
      <c r="G62" s="65" t="s">
        <v>7</v>
      </c>
      <c r="H62" s="64">
        <v>300</v>
      </c>
      <c r="I62" s="20">
        <v>500</v>
      </c>
      <c r="J62" s="163"/>
      <c r="K62" s="165">
        <f t="shared" si="4"/>
        <v>0</v>
      </c>
      <c r="L62" s="164">
        <f t="shared" si="5"/>
        <v>0</v>
      </c>
      <c r="M62" s="107">
        <v>790</v>
      </c>
      <c r="N62" s="105">
        <v>900</v>
      </c>
      <c r="O62" s="102">
        <f t="shared" si="10"/>
        <v>57.999999999999993</v>
      </c>
      <c r="P62" s="94">
        <v>1.0529999999999999E-3</v>
      </c>
      <c r="Q62" s="95">
        <f t="shared" si="11"/>
        <v>0</v>
      </c>
      <c r="R62" s="22">
        <f t="shared" si="12"/>
        <v>0</v>
      </c>
      <c r="S62" s="103">
        <f t="shared" si="13"/>
        <v>0</v>
      </c>
      <c r="T62" s="329"/>
      <c r="X62" s="12"/>
      <c r="Y62" s="12"/>
      <c r="AA62" s="1"/>
      <c r="AB62" s="1"/>
    </row>
    <row r="63" spans="2:28" ht="24" customHeight="1" x14ac:dyDescent="0.25">
      <c r="B63" s="312"/>
      <c r="C63" s="125"/>
      <c r="D63" s="131" t="s">
        <v>11</v>
      </c>
      <c r="E63" s="344" t="s">
        <v>112</v>
      </c>
      <c r="F63" s="350"/>
      <c r="G63" s="65" t="s">
        <v>25</v>
      </c>
      <c r="H63" s="64">
        <v>150</v>
      </c>
      <c r="I63" s="20">
        <v>750</v>
      </c>
      <c r="J63" s="163"/>
      <c r="K63" s="165">
        <f t="shared" si="4"/>
        <v>0</v>
      </c>
      <c r="L63" s="164">
        <f t="shared" si="5"/>
        <v>0</v>
      </c>
      <c r="M63" s="107">
        <v>1050</v>
      </c>
      <c r="N63" s="105">
        <v>1100</v>
      </c>
      <c r="O63" s="102">
        <f t="shared" si="10"/>
        <v>40</v>
      </c>
      <c r="P63" s="94">
        <v>5.8799999999999998E-4</v>
      </c>
      <c r="Q63" s="95">
        <f t="shared" si="11"/>
        <v>0</v>
      </c>
      <c r="R63" s="22">
        <f t="shared" si="12"/>
        <v>0</v>
      </c>
      <c r="S63" s="103">
        <f t="shared" si="13"/>
        <v>0</v>
      </c>
      <c r="T63" s="329" t="s">
        <v>142</v>
      </c>
      <c r="X63" s="12"/>
      <c r="Y63" s="12"/>
      <c r="AA63" s="1"/>
      <c r="AB63" s="1"/>
    </row>
    <row r="64" spans="2:28" ht="24" customHeight="1" x14ac:dyDescent="0.25">
      <c r="B64" s="312"/>
      <c r="C64" s="125"/>
      <c r="D64" s="131" t="s">
        <v>11</v>
      </c>
      <c r="E64" s="344" t="s">
        <v>113</v>
      </c>
      <c r="F64" s="344"/>
      <c r="G64" s="65" t="s">
        <v>25</v>
      </c>
      <c r="H64" s="64">
        <v>150</v>
      </c>
      <c r="I64" s="20">
        <v>750</v>
      </c>
      <c r="J64" s="163"/>
      <c r="K64" s="165">
        <f t="shared" si="4"/>
        <v>0</v>
      </c>
      <c r="L64" s="164">
        <f t="shared" si="5"/>
        <v>0</v>
      </c>
      <c r="M64" s="107">
        <v>1050</v>
      </c>
      <c r="N64" s="105">
        <v>1100</v>
      </c>
      <c r="O64" s="102">
        <f t="shared" si="10"/>
        <v>40</v>
      </c>
      <c r="P64" s="94">
        <v>5.8799999999999998E-4</v>
      </c>
      <c r="Q64" s="95">
        <f t="shared" si="11"/>
        <v>0</v>
      </c>
      <c r="R64" s="22">
        <f t="shared" si="12"/>
        <v>0</v>
      </c>
      <c r="S64" s="103">
        <f t="shared" si="13"/>
        <v>0</v>
      </c>
      <c r="T64" s="329"/>
      <c r="X64" s="12"/>
      <c r="Y64" s="12"/>
      <c r="AA64" s="1"/>
      <c r="AB64" s="1"/>
    </row>
    <row r="65" spans="2:28" ht="50.25" customHeight="1" x14ac:dyDescent="0.25">
      <c r="B65" s="312"/>
      <c r="C65" s="125"/>
      <c r="D65" s="131" t="s">
        <v>11</v>
      </c>
      <c r="E65" s="342" t="s">
        <v>114</v>
      </c>
      <c r="F65" s="343"/>
      <c r="G65" s="65" t="s">
        <v>25</v>
      </c>
      <c r="H65" s="64">
        <v>150</v>
      </c>
      <c r="I65" s="20">
        <v>400</v>
      </c>
      <c r="J65" s="163"/>
      <c r="K65" s="165">
        <f t="shared" ref="K65:K76" si="14">2*(ROUND(J65/2,0))</f>
        <v>0</v>
      </c>
      <c r="L65" s="164">
        <f t="shared" si="5"/>
        <v>0</v>
      </c>
      <c r="M65" s="107">
        <v>590</v>
      </c>
      <c r="N65" s="105">
        <v>650</v>
      </c>
      <c r="O65" s="102">
        <f t="shared" si="10"/>
        <v>47.5</v>
      </c>
      <c r="P65" s="94">
        <v>5.8799999999999998E-4</v>
      </c>
      <c r="Q65" s="95">
        <f t="shared" si="11"/>
        <v>0</v>
      </c>
      <c r="R65" s="22">
        <f t="shared" si="12"/>
        <v>0</v>
      </c>
      <c r="S65" s="103">
        <f t="shared" si="13"/>
        <v>0</v>
      </c>
      <c r="T65" s="329"/>
      <c r="X65" s="12"/>
      <c r="Y65" s="12"/>
      <c r="AA65" s="1"/>
      <c r="AB65" s="1"/>
    </row>
    <row r="66" spans="2:28" ht="60" customHeight="1" x14ac:dyDescent="0.25">
      <c r="B66" s="312"/>
      <c r="C66" s="15"/>
      <c r="D66" s="131" t="s">
        <v>11</v>
      </c>
      <c r="E66" s="347" t="s">
        <v>237</v>
      </c>
      <c r="F66" s="347"/>
      <c r="G66" s="65" t="s">
        <v>25</v>
      </c>
      <c r="H66" s="64">
        <v>150</v>
      </c>
      <c r="I66" s="20">
        <v>600</v>
      </c>
      <c r="J66" s="163"/>
      <c r="K66" s="165">
        <f t="shared" si="14"/>
        <v>0</v>
      </c>
      <c r="L66" s="164">
        <f t="shared" si="5"/>
        <v>0</v>
      </c>
      <c r="M66" s="107">
        <v>890</v>
      </c>
      <c r="N66" s="105">
        <v>990</v>
      </c>
      <c r="O66" s="102">
        <f t="shared" si="10"/>
        <v>48.333333333333336</v>
      </c>
      <c r="P66" s="94">
        <v>5.8799999999999998E-4</v>
      </c>
      <c r="Q66" s="95">
        <f t="shared" si="11"/>
        <v>0</v>
      </c>
      <c r="R66" s="22">
        <f t="shared" si="12"/>
        <v>0</v>
      </c>
      <c r="S66" s="103">
        <f t="shared" si="13"/>
        <v>0</v>
      </c>
      <c r="T66" s="329"/>
      <c r="X66" s="12"/>
      <c r="Y66" s="12"/>
      <c r="AA66" s="1"/>
      <c r="AB66" s="1"/>
    </row>
    <row r="67" spans="2:28" ht="18.75" customHeight="1" x14ac:dyDescent="0.25">
      <c r="B67" s="312"/>
      <c r="C67" s="125"/>
      <c r="D67" s="131" t="s">
        <v>11</v>
      </c>
      <c r="E67" s="349" t="s">
        <v>238</v>
      </c>
      <c r="F67" s="349"/>
      <c r="G67" s="19" t="s">
        <v>6</v>
      </c>
      <c r="H67" s="89">
        <v>450</v>
      </c>
      <c r="I67" s="20">
        <v>450</v>
      </c>
      <c r="J67" s="163"/>
      <c r="K67" s="165">
        <f t="shared" si="14"/>
        <v>0</v>
      </c>
      <c r="L67" s="164">
        <f t="shared" ref="L67:L72" si="15">I67*K67</f>
        <v>0</v>
      </c>
      <c r="M67" s="107">
        <v>650</v>
      </c>
      <c r="N67" s="105">
        <v>700</v>
      </c>
      <c r="O67" s="102">
        <f t="shared" si="10"/>
        <v>44.444444444444443</v>
      </c>
      <c r="P67" s="94">
        <v>1.539E-3</v>
      </c>
      <c r="Q67" s="95">
        <f t="shared" si="11"/>
        <v>0</v>
      </c>
      <c r="R67" s="22">
        <f t="shared" si="12"/>
        <v>0</v>
      </c>
      <c r="S67" s="103">
        <f t="shared" si="13"/>
        <v>0</v>
      </c>
      <c r="T67" s="329" t="s">
        <v>80</v>
      </c>
      <c r="X67" s="12"/>
      <c r="Y67" s="12"/>
      <c r="AA67" s="1"/>
      <c r="AB67" s="1"/>
    </row>
    <row r="68" spans="2:28" ht="18.75" x14ac:dyDescent="0.25">
      <c r="B68" s="312"/>
      <c r="C68" s="124"/>
      <c r="D68" s="131" t="s">
        <v>11</v>
      </c>
      <c r="E68" s="349"/>
      <c r="F68" s="349"/>
      <c r="G68" s="65" t="s">
        <v>22</v>
      </c>
      <c r="H68" s="89">
        <v>450</v>
      </c>
      <c r="I68" s="20">
        <v>450</v>
      </c>
      <c r="J68" s="163"/>
      <c r="K68" s="165">
        <f t="shared" si="14"/>
        <v>0</v>
      </c>
      <c r="L68" s="164">
        <f t="shared" si="15"/>
        <v>0</v>
      </c>
      <c r="M68" s="107">
        <v>650</v>
      </c>
      <c r="N68" s="105">
        <v>700</v>
      </c>
      <c r="O68" s="102">
        <f t="shared" si="10"/>
        <v>44.444444444444443</v>
      </c>
      <c r="P68" s="94">
        <v>1.539E-3</v>
      </c>
      <c r="Q68" s="95">
        <f t="shared" si="11"/>
        <v>0</v>
      </c>
      <c r="R68" s="22">
        <f t="shared" si="12"/>
        <v>0</v>
      </c>
      <c r="S68" s="103">
        <f t="shared" si="13"/>
        <v>0</v>
      </c>
      <c r="T68" s="329"/>
      <c r="X68" s="12"/>
      <c r="Y68" s="12"/>
      <c r="AA68" s="1"/>
      <c r="AB68" s="1"/>
    </row>
    <row r="69" spans="2:28" ht="18.75" x14ac:dyDescent="0.25">
      <c r="B69" s="312"/>
      <c r="C69" s="125"/>
      <c r="D69" s="131" t="s">
        <v>11</v>
      </c>
      <c r="E69" s="349"/>
      <c r="F69" s="349"/>
      <c r="G69" s="19" t="s">
        <v>23</v>
      </c>
      <c r="H69" s="89">
        <v>450</v>
      </c>
      <c r="I69" s="20">
        <v>450</v>
      </c>
      <c r="J69" s="163"/>
      <c r="K69" s="165">
        <f t="shared" si="14"/>
        <v>0</v>
      </c>
      <c r="L69" s="164">
        <f t="shared" si="15"/>
        <v>0</v>
      </c>
      <c r="M69" s="107">
        <v>650</v>
      </c>
      <c r="N69" s="105">
        <v>700</v>
      </c>
      <c r="O69" s="102">
        <f t="shared" si="10"/>
        <v>44.444444444444443</v>
      </c>
      <c r="P69" s="94">
        <v>1.539E-3</v>
      </c>
      <c r="Q69" s="95">
        <f t="shared" si="11"/>
        <v>0</v>
      </c>
      <c r="R69" s="22">
        <f t="shared" si="12"/>
        <v>0</v>
      </c>
      <c r="S69" s="103">
        <f t="shared" si="13"/>
        <v>0</v>
      </c>
      <c r="T69" s="329"/>
      <c r="X69" s="12"/>
      <c r="Y69" s="12"/>
      <c r="AA69" s="1"/>
      <c r="AB69" s="1"/>
    </row>
    <row r="70" spans="2:28" ht="18.75" x14ac:dyDescent="0.25">
      <c r="B70" s="312"/>
      <c r="C70" s="124"/>
      <c r="D70" s="131" t="s">
        <v>11</v>
      </c>
      <c r="E70" s="349"/>
      <c r="F70" s="349"/>
      <c r="G70" s="65" t="s">
        <v>124</v>
      </c>
      <c r="H70" s="89">
        <v>450</v>
      </c>
      <c r="I70" s="20">
        <v>450</v>
      </c>
      <c r="J70" s="163"/>
      <c r="K70" s="165">
        <f t="shared" si="14"/>
        <v>0</v>
      </c>
      <c r="L70" s="164">
        <f t="shared" si="15"/>
        <v>0</v>
      </c>
      <c r="M70" s="107">
        <v>650</v>
      </c>
      <c r="N70" s="105">
        <v>700</v>
      </c>
      <c r="O70" s="102">
        <f t="shared" si="10"/>
        <v>44.444444444444443</v>
      </c>
      <c r="P70" s="94">
        <v>1.539E-3</v>
      </c>
      <c r="Q70" s="95">
        <f t="shared" si="11"/>
        <v>0</v>
      </c>
      <c r="R70" s="22">
        <f t="shared" si="12"/>
        <v>0</v>
      </c>
      <c r="S70" s="103">
        <f t="shared" si="13"/>
        <v>0</v>
      </c>
      <c r="T70" s="329"/>
      <c r="X70" s="12"/>
      <c r="Y70" s="12"/>
      <c r="AA70" s="1"/>
      <c r="AB70" s="1"/>
    </row>
    <row r="71" spans="2:28" ht="25.5" customHeight="1" x14ac:dyDescent="0.25">
      <c r="B71" s="312"/>
      <c r="C71" s="124"/>
      <c r="D71" s="131" t="s">
        <v>162</v>
      </c>
      <c r="E71" s="351" t="s">
        <v>239</v>
      </c>
      <c r="F71" s="352"/>
      <c r="G71" s="65" t="s">
        <v>7</v>
      </c>
      <c r="H71" s="89">
        <v>450</v>
      </c>
      <c r="I71" s="20">
        <v>690</v>
      </c>
      <c r="J71" s="163"/>
      <c r="K71" s="165">
        <f t="shared" si="14"/>
        <v>0</v>
      </c>
      <c r="L71" s="164">
        <f t="shared" si="15"/>
        <v>0</v>
      </c>
      <c r="M71" s="107">
        <v>990</v>
      </c>
      <c r="N71" s="105">
        <v>1090</v>
      </c>
      <c r="O71" s="102">
        <f t="shared" si="10"/>
        <v>43.478260869565219</v>
      </c>
      <c r="P71" s="94">
        <v>1.539E-3</v>
      </c>
      <c r="Q71" s="95">
        <f t="shared" si="11"/>
        <v>0</v>
      </c>
      <c r="R71" s="22">
        <f t="shared" si="12"/>
        <v>0</v>
      </c>
      <c r="S71" s="103">
        <f t="shared" si="13"/>
        <v>0</v>
      </c>
      <c r="T71" s="330" t="s">
        <v>80</v>
      </c>
      <c r="X71" s="12"/>
      <c r="Y71" s="12"/>
      <c r="AA71" s="1"/>
      <c r="AB71" s="1"/>
    </row>
    <row r="72" spans="2:28" ht="25.5" customHeight="1" x14ac:dyDescent="0.25">
      <c r="B72" s="312"/>
      <c r="C72" s="124"/>
      <c r="D72" s="131" t="s">
        <v>11</v>
      </c>
      <c r="E72" s="353"/>
      <c r="F72" s="354"/>
      <c r="G72" s="65" t="s">
        <v>144</v>
      </c>
      <c r="H72" s="89">
        <v>450</v>
      </c>
      <c r="I72" s="20">
        <v>690</v>
      </c>
      <c r="J72" s="163"/>
      <c r="K72" s="165">
        <f t="shared" si="14"/>
        <v>0</v>
      </c>
      <c r="L72" s="164">
        <f t="shared" si="15"/>
        <v>0</v>
      </c>
      <c r="M72" s="107">
        <v>990</v>
      </c>
      <c r="N72" s="105">
        <v>1090</v>
      </c>
      <c r="O72" s="102">
        <f t="shared" si="10"/>
        <v>43.478260869565219</v>
      </c>
      <c r="P72" s="94">
        <v>1.539E-3</v>
      </c>
      <c r="Q72" s="95">
        <f t="shared" si="11"/>
        <v>0</v>
      </c>
      <c r="R72" s="22">
        <f t="shared" si="12"/>
        <v>0</v>
      </c>
      <c r="S72" s="103">
        <f t="shared" si="13"/>
        <v>0</v>
      </c>
      <c r="T72" s="332"/>
      <c r="X72" s="12"/>
      <c r="Y72" s="12"/>
      <c r="AA72" s="1"/>
      <c r="AB72" s="1"/>
    </row>
    <row r="73" spans="2:28" ht="43.5" customHeight="1" x14ac:dyDescent="0.25">
      <c r="B73" s="312"/>
      <c r="C73" s="14"/>
      <c r="D73" s="131" t="s">
        <v>11</v>
      </c>
      <c r="E73" s="355" t="s">
        <v>240</v>
      </c>
      <c r="F73" s="349"/>
      <c r="G73" s="19" t="s">
        <v>8</v>
      </c>
      <c r="H73" s="89">
        <v>100</v>
      </c>
      <c r="I73" s="20">
        <v>450</v>
      </c>
      <c r="J73" s="163"/>
      <c r="K73" s="165">
        <f t="shared" si="14"/>
        <v>0</v>
      </c>
      <c r="L73" s="164">
        <f t="shared" si="5"/>
        <v>0</v>
      </c>
      <c r="M73" s="107">
        <v>650</v>
      </c>
      <c r="N73" s="105">
        <v>700</v>
      </c>
      <c r="O73" s="102">
        <f t="shared" si="10"/>
        <v>44.444444444444443</v>
      </c>
      <c r="P73" s="94">
        <v>5.8799999999999998E-4</v>
      </c>
      <c r="Q73" s="95">
        <f t="shared" si="11"/>
        <v>0</v>
      </c>
      <c r="R73" s="22">
        <f t="shared" si="12"/>
        <v>0</v>
      </c>
      <c r="S73" s="103">
        <f t="shared" si="13"/>
        <v>0</v>
      </c>
      <c r="T73" s="329" t="s">
        <v>142</v>
      </c>
      <c r="X73" s="12"/>
      <c r="Y73" s="12"/>
      <c r="AA73" s="1"/>
      <c r="AB73" s="1"/>
    </row>
    <row r="74" spans="2:28" ht="45" customHeight="1" x14ac:dyDescent="0.25">
      <c r="B74" s="312"/>
      <c r="C74" s="14"/>
      <c r="D74" s="131" t="s">
        <v>11</v>
      </c>
      <c r="E74" s="355" t="s">
        <v>167</v>
      </c>
      <c r="F74" s="349"/>
      <c r="G74" s="19" t="s">
        <v>5</v>
      </c>
      <c r="H74" s="89">
        <v>150</v>
      </c>
      <c r="I74" s="20">
        <v>800</v>
      </c>
      <c r="J74" s="163"/>
      <c r="K74" s="165">
        <f t="shared" si="14"/>
        <v>0</v>
      </c>
      <c r="L74" s="164">
        <f t="shared" si="5"/>
        <v>0</v>
      </c>
      <c r="M74" s="107">
        <v>1100</v>
      </c>
      <c r="N74" s="105">
        <v>1200</v>
      </c>
      <c r="O74" s="102">
        <f t="shared" si="10"/>
        <v>37.5</v>
      </c>
      <c r="P74" s="94">
        <v>5.8799999999999998E-4</v>
      </c>
      <c r="Q74" s="95">
        <f t="shared" si="11"/>
        <v>0</v>
      </c>
      <c r="R74" s="22">
        <f t="shared" si="12"/>
        <v>0</v>
      </c>
      <c r="S74" s="103">
        <f t="shared" si="13"/>
        <v>0</v>
      </c>
      <c r="T74" s="329"/>
      <c r="X74" s="12"/>
      <c r="Y74" s="12"/>
      <c r="AA74" s="1"/>
      <c r="AB74" s="1"/>
    </row>
    <row r="75" spans="2:28" ht="45" customHeight="1" x14ac:dyDescent="0.25">
      <c r="B75" s="312"/>
      <c r="C75" s="22"/>
      <c r="D75" s="131" t="s">
        <v>11</v>
      </c>
      <c r="E75" s="358" t="s">
        <v>248</v>
      </c>
      <c r="F75" s="355"/>
      <c r="G75" s="65" t="s">
        <v>247</v>
      </c>
      <c r="H75" s="64">
        <v>200</v>
      </c>
      <c r="I75" s="129">
        <v>370</v>
      </c>
      <c r="J75" s="163"/>
      <c r="K75" s="165">
        <f t="shared" si="14"/>
        <v>0</v>
      </c>
      <c r="L75" s="164">
        <f t="shared" si="5"/>
        <v>0</v>
      </c>
      <c r="M75" s="107">
        <v>600</v>
      </c>
      <c r="N75" s="105">
        <v>650</v>
      </c>
      <c r="O75" s="102">
        <f t="shared" si="10"/>
        <v>62.162162162162161</v>
      </c>
      <c r="P75" s="94">
        <v>5.8799999999999998E-4</v>
      </c>
      <c r="Q75" s="95">
        <f t="shared" si="11"/>
        <v>0</v>
      </c>
      <c r="R75" s="22">
        <f t="shared" si="12"/>
        <v>0</v>
      </c>
      <c r="S75" s="103">
        <f t="shared" si="13"/>
        <v>0</v>
      </c>
      <c r="T75" s="329"/>
      <c r="X75" s="12"/>
      <c r="Y75" s="12"/>
      <c r="AA75" s="1"/>
      <c r="AB75" s="1"/>
    </row>
    <row r="76" spans="2:28" ht="47.25" customHeight="1" thickBot="1" x14ac:dyDescent="0.3">
      <c r="B76" s="312"/>
      <c r="C76" s="181"/>
      <c r="D76" s="131" t="s">
        <v>11</v>
      </c>
      <c r="E76" s="355" t="s">
        <v>168</v>
      </c>
      <c r="F76" s="349"/>
      <c r="G76" s="65" t="s">
        <v>141</v>
      </c>
      <c r="H76" s="89">
        <v>150</v>
      </c>
      <c r="I76" s="20">
        <v>500</v>
      </c>
      <c r="J76" s="163"/>
      <c r="K76" s="166">
        <f t="shared" si="14"/>
        <v>0</v>
      </c>
      <c r="L76" s="164">
        <f t="shared" si="5"/>
        <v>0</v>
      </c>
      <c r="M76" s="107">
        <v>650</v>
      </c>
      <c r="N76" s="105">
        <v>690</v>
      </c>
      <c r="O76" s="102">
        <f t="shared" si="10"/>
        <v>30</v>
      </c>
      <c r="P76" s="94">
        <v>5.8799999999999998E-4</v>
      </c>
      <c r="Q76" s="95">
        <f t="shared" si="11"/>
        <v>0</v>
      </c>
      <c r="R76" s="22">
        <f t="shared" si="12"/>
        <v>0</v>
      </c>
      <c r="S76" s="103">
        <f t="shared" si="13"/>
        <v>0</v>
      </c>
      <c r="T76" s="329"/>
      <c r="X76" s="12"/>
      <c r="Y76" s="12"/>
      <c r="AA76" s="1"/>
      <c r="AB76" s="1"/>
    </row>
    <row r="77" spans="2:28" ht="24" customHeight="1" x14ac:dyDescent="0.25">
      <c r="B77" s="312"/>
      <c r="C77" s="14"/>
      <c r="D77" s="131" t="s">
        <v>11</v>
      </c>
      <c r="E77" s="356" t="s">
        <v>28</v>
      </c>
      <c r="F77" s="357"/>
      <c r="G77" s="19"/>
      <c r="H77" s="89" t="s">
        <v>65</v>
      </c>
      <c r="I77" s="20">
        <v>185</v>
      </c>
      <c r="J77" s="76"/>
      <c r="K77" s="77">
        <f>2*(ROUND(J77/2,0))</f>
        <v>0</v>
      </c>
      <c r="L77" s="90">
        <f>I77*K77</f>
        <v>0</v>
      </c>
      <c r="M77" s="107">
        <v>250</v>
      </c>
      <c r="N77" s="105">
        <v>300</v>
      </c>
      <c r="O77" s="102">
        <f>((M77-I77)/I77)*100</f>
        <v>35.135135135135137</v>
      </c>
      <c r="P77" s="94">
        <v>1.8630000000000001E-3</v>
      </c>
      <c r="Q77" s="95">
        <f>K77*P77</f>
        <v>0</v>
      </c>
      <c r="R77" s="22">
        <f>K77*0.1</f>
        <v>0</v>
      </c>
      <c r="S77" s="103">
        <f>K77*M77</f>
        <v>0</v>
      </c>
      <c r="T77" s="157" t="s">
        <v>105</v>
      </c>
      <c r="X77" s="12"/>
      <c r="Y77" s="12"/>
      <c r="AA77" s="1"/>
      <c r="AB77" s="1"/>
    </row>
    <row r="78" spans="2:28" ht="15" customHeight="1" x14ac:dyDescent="0.25">
      <c r="B78" s="159"/>
      <c r="C78" s="14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34"/>
      <c r="X78" s="12"/>
      <c r="Y78" s="12"/>
      <c r="AA78" s="1"/>
      <c r="AB78" s="1"/>
    </row>
    <row r="79" spans="2:28" ht="28.5" x14ac:dyDescent="0.25">
      <c r="C79" s="14"/>
      <c r="D79" s="14"/>
      <c r="E79" s="14"/>
      <c r="F79" s="35"/>
      <c r="G79" s="14"/>
      <c r="H79" s="302" t="s">
        <v>26</v>
      </c>
      <c r="I79" s="302"/>
      <c r="J79" s="302"/>
      <c r="K79" s="303">
        <f>SUM(L5:L77)</f>
        <v>0</v>
      </c>
      <c r="L79" s="303"/>
      <c r="M79" s="303"/>
      <c r="N79" s="93"/>
      <c r="O79" s="93"/>
      <c r="P79" s="93"/>
      <c r="Q79" s="93"/>
      <c r="R79" s="14"/>
      <c r="S79" s="14"/>
      <c r="T79" s="81"/>
      <c r="U79" s="12"/>
      <c r="V79" s="12"/>
      <c r="W79" s="12"/>
      <c r="Z79" s="1"/>
      <c r="AA79" s="1"/>
      <c r="AB79" s="1"/>
    </row>
    <row r="80" spans="2:28" s="41" customFormat="1" ht="15" customHeight="1" x14ac:dyDescent="0.25">
      <c r="B80" s="40"/>
      <c r="C80" s="36"/>
      <c r="D80" s="36"/>
      <c r="E80" s="36"/>
      <c r="F80" s="37"/>
      <c r="G80" s="38"/>
      <c r="H80" s="38"/>
      <c r="I80" s="38"/>
      <c r="J80" s="38"/>
      <c r="K80" s="38"/>
      <c r="L80" s="39"/>
      <c r="M80" s="40"/>
      <c r="N80" s="40"/>
      <c r="O80" s="40"/>
      <c r="P80" s="40"/>
      <c r="Q80" s="40"/>
      <c r="R80" s="36"/>
      <c r="S80" s="36"/>
      <c r="T80" s="82"/>
      <c r="U80" s="12"/>
      <c r="V80" s="12"/>
      <c r="W80" s="12"/>
    </row>
    <row r="81" spans="2:28" s="46" customFormat="1" ht="16.5" customHeight="1" x14ac:dyDescent="0.35">
      <c r="B81" s="160"/>
      <c r="C81" s="42"/>
      <c r="D81" s="42"/>
      <c r="E81" s="215" t="s">
        <v>50</v>
      </c>
      <c r="F81" s="42"/>
      <c r="G81" s="42"/>
      <c r="H81" s="43"/>
      <c r="I81" s="43"/>
      <c r="J81" s="44"/>
      <c r="K81" s="304" t="s">
        <v>49</v>
      </c>
      <c r="L81" s="304"/>
      <c r="M81" s="304"/>
      <c r="N81" s="109"/>
      <c r="O81" s="109"/>
      <c r="P81" s="109"/>
      <c r="Q81" s="109"/>
      <c r="R81" s="44"/>
      <c r="S81" s="44"/>
      <c r="T81" s="73"/>
      <c r="U81" s="45"/>
      <c r="X81" s="47"/>
      <c r="Y81" s="47"/>
      <c r="Z81" s="47"/>
    </row>
    <row r="82" spans="2:28" ht="15" customHeight="1" x14ac:dyDescent="0.25">
      <c r="C82" s="48"/>
      <c r="D82" s="48"/>
      <c r="E82" s="48"/>
      <c r="F82" s="48"/>
      <c r="G82" s="48"/>
      <c r="H82" s="48"/>
      <c r="I82" s="48"/>
      <c r="J82" s="48"/>
      <c r="K82" s="48"/>
      <c r="L82" s="49"/>
      <c r="M82" s="48"/>
      <c r="N82" s="49"/>
      <c r="O82" s="48"/>
      <c r="P82" s="48"/>
      <c r="Q82" s="48"/>
      <c r="R82" s="49"/>
      <c r="S82" s="49"/>
      <c r="T82" s="83"/>
      <c r="U82" s="51"/>
      <c r="V82" s="51"/>
      <c r="Z82" s="1"/>
      <c r="AA82" s="1"/>
      <c r="AB82" s="1"/>
    </row>
    <row r="83" spans="2:28" ht="15.75" customHeight="1" x14ac:dyDescent="0.25">
      <c r="L83" s="11"/>
      <c r="U83" s="51"/>
      <c r="V83" s="51"/>
      <c r="Z83" s="1"/>
      <c r="AA83" s="1"/>
      <c r="AB83" s="1"/>
    </row>
    <row r="84" spans="2:28" ht="15.75" customHeight="1" x14ac:dyDescent="0.25">
      <c r="L84" s="11"/>
      <c r="U84" s="51"/>
      <c r="V84" s="51"/>
      <c r="Z84" s="1"/>
      <c r="AA84" s="1"/>
      <c r="AB84" s="1"/>
    </row>
    <row r="85" spans="2:28" ht="15.75" customHeight="1" x14ac:dyDescent="0.25">
      <c r="I85" s="30"/>
      <c r="J85" s="30"/>
      <c r="K85" s="52"/>
      <c r="L85" s="62"/>
      <c r="M85" s="52"/>
      <c r="N85" s="52"/>
      <c r="O85" s="52"/>
      <c r="P85" s="52"/>
      <c r="Q85" s="52"/>
      <c r="R85" s="52"/>
      <c r="S85" s="52"/>
      <c r="T85" s="78"/>
      <c r="U85" s="51"/>
      <c r="V85" s="51"/>
      <c r="Z85" s="1"/>
      <c r="AA85" s="1"/>
      <c r="AB85" s="1"/>
    </row>
    <row r="86" spans="2:28" ht="15.75" customHeight="1" x14ac:dyDescent="0.25">
      <c r="I86" s="30"/>
      <c r="J86" s="53"/>
      <c r="K86" s="18"/>
      <c r="L86" s="17"/>
      <c r="M86" s="18"/>
      <c r="N86" s="18"/>
      <c r="O86" s="18"/>
      <c r="P86" s="18"/>
      <c r="Q86" s="18"/>
      <c r="R86" s="18"/>
      <c r="S86" s="18"/>
      <c r="T86" s="79"/>
      <c r="U86" s="51"/>
      <c r="V86" s="51"/>
      <c r="Z86" s="1"/>
      <c r="AA86" s="1"/>
      <c r="AB86" s="1"/>
    </row>
    <row r="87" spans="2:28" ht="15.75" customHeight="1" x14ac:dyDescent="0.25">
      <c r="I87" s="30"/>
      <c r="J87" s="30"/>
      <c r="K87" s="24"/>
      <c r="L87" s="24"/>
      <c r="M87" s="24"/>
      <c r="N87" s="24"/>
      <c r="O87" s="24"/>
      <c r="P87" s="24"/>
      <c r="Q87" s="24"/>
      <c r="R87" s="24"/>
      <c r="S87" s="24"/>
      <c r="T87" s="80"/>
      <c r="U87" s="51"/>
      <c r="V87" s="51"/>
      <c r="Z87" s="1"/>
      <c r="AA87" s="1"/>
      <c r="AB87" s="1"/>
    </row>
    <row r="88" spans="2:28" x14ac:dyDescent="0.25">
      <c r="C88" s="54"/>
      <c r="I88" s="54"/>
      <c r="J88" s="54"/>
      <c r="K88" s="54"/>
      <c r="L88" s="54"/>
      <c r="M88" s="55"/>
      <c r="N88" s="55"/>
      <c r="O88" s="55"/>
      <c r="P88" s="55"/>
      <c r="Q88" s="55"/>
      <c r="R88" s="55"/>
      <c r="S88" s="55"/>
      <c r="T88" s="85"/>
    </row>
    <row r="89" spans="2:28" x14ac:dyDescent="0.25">
      <c r="C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85"/>
    </row>
    <row r="90" spans="2:28" x14ac:dyDescent="0.25">
      <c r="C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85"/>
    </row>
    <row r="91" spans="2:28" x14ac:dyDescent="0.25">
      <c r="C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85"/>
    </row>
  </sheetData>
  <sheetProtection algorithmName="SHA-512" hashValue="1i1yHIvBzxtU3U7aRpdCP+/GqFlt08i6lcebPioAPFmvL5nRd8y7D3gL9y/bnDEogQeU9czsenoDI/u8Gg8nDw==" saltValue="vxC5XnsoQEkPO1ywen9/+A==" spinCount="100000" sheet="1" objects="1" scenarios="1"/>
  <mergeCells count="53">
    <mergeCell ref="B67:B77"/>
    <mergeCell ref="T53:T55"/>
    <mergeCell ref="E74:F74"/>
    <mergeCell ref="E73:F73"/>
    <mergeCell ref="E67:F70"/>
    <mergeCell ref="T57:T60"/>
    <mergeCell ref="E66:F66"/>
    <mergeCell ref="K81:M81"/>
    <mergeCell ref="K79:M79"/>
    <mergeCell ref="H79:J79"/>
    <mergeCell ref="E71:F72"/>
    <mergeCell ref="T73:T76"/>
    <mergeCell ref="E76:F76"/>
    <mergeCell ref="T71:T72"/>
    <mergeCell ref="E77:F77"/>
    <mergeCell ref="E75:F75"/>
    <mergeCell ref="B5:B44"/>
    <mergeCell ref="E57:F60"/>
    <mergeCell ref="E15:F20"/>
    <mergeCell ref="B45:B66"/>
    <mergeCell ref="E64:F64"/>
    <mergeCell ref="E45:F48"/>
    <mergeCell ref="E56:F56"/>
    <mergeCell ref="E63:F63"/>
    <mergeCell ref="E49:F55"/>
    <mergeCell ref="E30:F33"/>
    <mergeCell ref="I1:L1"/>
    <mergeCell ref="E65:F65"/>
    <mergeCell ref="T67:T70"/>
    <mergeCell ref="T63:T66"/>
    <mergeCell ref="T30:T33"/>
    <mergeCell ref="T61:T62"/>
    <mergeCell ref="E61:F62"/>
    <mergeCell ref="E4:F4"/>
    <mergeCell ref="G1:H1"/>
    <mergeCell ref="G2:M2"/>
    <mergeCell ref="E34:F35"/>
    <mergeCell ref="E36:F40"/>
    <mergeCell ref="E21:F29"/>
    <mergeCell ref="E41:F44"/>
    <mergeCell ref="M1:T1"/>
    <mergeCell ref="M3:T3"/>
    <mergeCell ref="T21:T29"/>
    <mergeCell ref="T11:T14"/>
    <mergeCell ref="T15:T20"/>
    <mergeCell ref="L3:L4"/>
    <mergeCell ref="E5:F14"/>
    <mergeCell ref="T5:T10"/>
    <mergeCell ref="T45:T48"/>
    <mergeCell ref="T34:T35"/>
    <mergeCell ref="T36:T40"/>
    <mergeCell ref="T41:T44"/>
    <mergeCell ref="T49:T52"/>
  </mergeCells>
  <conditionalFormatting sqref="C11:C14">
    <cfRule type="containsText" dxfId="75" priority="152" stopIfTrue="1" operator="containsText" text="в наличии">
      <formula>NOT(ISERROR(SEARCH("в наличии",C11)))</formula>
    </cfRule>
  </conditionalFormatting>
  <conditionalFormatting sqref="C11:C14 C30:C33 C24 C21">
    <cfRule type="containsText" dxfId="74" priority="153" stopIfTrue="1" operator="containsText" text="нет">
      <formula>NOT(ISERROR(SEARCH("нет",C11)))</formula>
    </cfRule>
  </conditionalFormatting>
  <conditionalFormatting sqref="J5:J76">
    <cfRule type="cellIs" dxfId="73" priority="149" stopIfTrue="1" operator="greaterThanOrEqual">
      <formula>1</formula>
    </cfRule>
  </conditionalFormatting>
  <conditionalFormatting sqref="K5:K76">
    <cfRule type="cellIs" priority="139" stopIfTrue="1" operator="equal">
      <formula>0</formula>
    </cfRule>
    <cfRule type="cellIs" dxfId="72" priority="140" stopIfTrue="1" operator="greaterThan">
      <formula>0</formula>
    </cfRule>
  </conditionalFormatting>
  <conditionalFormatting sqref="C30:C33 C24 C21">
    <cfRule type="containsText" dxfId="71" priority="93" stopIfTrue="1" operator="containsText" text="в наличии">
      <formula>NOT(ISERROR(SEARCH("в наличии",C21)))</formula>
    </cfRule>
  </conditionalFormatting>
  <conditionalFormatting sqref="K79:M79">
    <cfRule type="cellIs" dxfId="70" priority="80" stopIfTrue="1" operator="lessThanOrEqual">
      <formula>20000</formula>
    </cfRule>
    <cfRule type="cellIs" dxfId="69" priority="81" stopIfTrue="1" operator="greaterThanOrEqual">
      <formula>20000</formula>
    </cfRule>
  </conditionalFormatting>
  <conditionalFormatting sqref="C45">
    <cfRule type="containsText" dxfId="68" priority="74" stopIfTrue="1" operator="containsText" text="в наличии">
      <formula>NOT(ISERROR(SEARCH("в наличии",C45)))</formula>
    </cfRule>
  </conditionalFormatting>
  <conditionalFormatting sqref="C45">
    <cfRule type="containsText" dxfId="67" priority="75" stopIfTrue="1" operator="containsText" text="нет">
      <formula>NOT(ISERROR(SEARCH("нет",C45)))</formula>
    </cfRule>
  </conditionalFormatting>
  <conditionalFormatting sqref="C48">
    <cfRule type="containsText" dxfId="66" priority="72" stopIfTrue="1" operator="containsText" text="в наличии">
      <formula>NOT(ISERROR(SEARCH("в наличии",C48)))</formula>
    </cfRule>
  </conditionalFormatting>
  <conditionalFormatting sqref="C48">
    <cfRule type="containsText" dxfId="65" priority="73" stopIfTrue="1" operator="containsText" text="нет">
      <formula>NOT(ISERROR(SEARCH("нет",C48)))</formula>
    </cfRule>
  </conditionalFormatting>
  <conditionalFormatting sqref="C28">
    <cfRule type="containsText" dxfId="64" priority="64" stopIfTrue="1" operator="containsText" text="в наличии">
      <formula>NOT(ISERROR(SEARCH("в наличии",C28)))</formula>
    </cfRule>
  </conditionalFormatting>
  <conditionalFormatting sqref="C28">
    <cfRule type="containsText" dxfId="63" priority="65" stopIfTrue="1" operator="containsText" text="нет">
      <formula>NOT(ISERROR(SEARCH("нет",C28)))</formula>
    </cfRule>
  </conditionalFormatting>
  <conditionalFormatting sqref="C6">
    <cfRule type="containsText" dxfId="62" priority="63" stopIfTrue="1" operator="containsText" text="нет">
      <formula>NOT(ISERROR(SEARCH("нет",C6)))</formula>
    </cfRule>
  </conditionalFormatting>
  <conditionalFormatting sqref="C6">
    <cfRule type="containsText" dxfId="61" priority="62" stopIfTrue="1" operator="containsText" text="в наличии">
      <formula>NOT(ISERROR(SEARCH("в наличии",C6)))</formula>
    </cfRule>
  </conditionalFormatting>
  <conditionalFormatting sqref="C16">
    <cfRule type="containsText" dxfId="60" priority="61" stopIfTrue="1" operator="containsText" text="нет">
      <formula>NOT(ISERROR(SEARCH("нет",C16)))</formula>
    </cfRule>
  </conditionalFormatting>
  <conditionalFormatting sqref="C16">
    <cfRule type="containsText" dxfId="59" priority="60" stopIfTrue="1" operator="containsText" text="в наличии">
      <formula>NOT(ISERROR(SEARCH("в наличии",C16)))</formula>
    </cfRule>
  </conditionalFormatting>
  <conditionalFormatting sqref="C51:C52">
    <cfRule type="containsText" dxfId="58" priority="58" stopIfTrue="1" operator="containsText" text="в наличии">
      <formula>NOT(ISERROR(SEARCH("в наличии",C51)))</formula>
    </cfRule>
  </conditionalFormatting>
  <conditionalFormatting sqref="C51:C52">
    <cfRule type="containsText" dxfId="57" priority="59" stopIfTrue="1" operator="containsText" text="нет">
      <formula>NOT(ISERROR(SEARCH("нет",C51)))</formula>
    </cfRule>
  </conditionalFormatting>
  <conditionalFormatting sqref="C57">
    <cfRule type="containsText" dxfId="56" priority="56" stopIfTrue="1" operator="containsText" text="в наличии">
      <formula>NOT(ISERROR(SEARCH("в наличии",C57)))</formula>
    </cfRule>
  </conditionalFormatting>
  <conditionalFormatting sqref="C57">
    <cfRule type="containsText" dxfId="55" priority="57" stopIfTrue="1" operator="containsText" text="нет">
      <formula>NOT(ISERROR(SEARCH("нет",C57)))</formula>
    </cfRule>
  </conditionalFormatting>
  <conditionalFormatting sqref="C60">
    <cfRule type="containsText" dxfId="54" priority="54" stopIfTrue="1" operator="containsText" text="в наличии">
      <formula>NOT(ISERROR(SEARCH("в наличии",C60)))</formula>
    </cfRule>
  </conditionalFormatting>
  <conditionalFormatting sqref="C60">
    <cfRule type="containsText" dxfId="53" priority="55" stopIfTrue="1" operator="containsText" text="нет">
      <formula>NOT(ISERROR(SEARCH("нет",C60)))</formula>
    </cfRule>
  </conditionalFormatting>
  <conditionalFormatting sqref="C61">
    <cfRule type="containsText" dxfId="52" priority="52" stopIfTrue="1" operator="containsText" text="в наличии">
      <formula>NOT(ISERROR(SEARCH("в наличии",C61)))</formula>
    </cfRule>
  </conditionalFormatting>
  <conditionalFormatting sqref="C61">
    <cfRule type="containsText" dxfId="51" priority="53" stopIfTrue="1" operator="containsText" text="нет">
      <formula>NOT(ISERROR(SEARCH("нет",C61)))</formula>
    </cfRule>
  </conditionalFormatting>
  <conditionalFormatting sqref="C68">
    <cfRule type="containsText" dxfId="50" priority="48" stopIfTrue="1" operator="containsText" text="в наличии">
      <formula>NOT(ISERROR(SEARCH("в наличии",C68)))</formula>
    </cfRule>
  </conditionalFormatting>
  <conditionalFormatting sqref="C68">
    <cfRule type="containsText" dxfId="49" priority="49" stopIfTrue="1" operator="containsText" text="нет">
      <formula>NOT(ISERROR(SEARCH("нет",C68)))</formula>
    </cfRule>
  </conditionalFormatting>
  <conditionalFormatting sqref="C70:C72">
    <cfRule type="containsText" dxfId="48" priority="46" stopIfTrue="1" operator="containsText" text="в наличии">
      <formula>NOT(ISERROR(SEARCH("в наличии",C70)))</formula>
    </cfRule>
  </conditionalFormatting>
  <conditionalFormatting sqref="C70:C72">
    <cfRule type="containsText" dxfId="47" priority="47" stopIfTrue="1" operator="containsText" text="нет">
      <formula>NOT(ISERROR(SEARCH("нет",C70)))</formula>
    </cfRule>
  </conditionalFormatting>
  <conditionalFormatting sqref="C76">
    <cfRule type="containsText" dxfId="46" priority="44" stopIfTrue="1" operator="containsText" text="в наличии">
      <formula>NOT(ISERROR(SEARCH("в наличии",C76)))</formula>
    </cfRule>
  </conditionalFormatting>
  <conditionalFormatting sqref="C76">
    <cfRule type="containsText" dxfId="45" priority="45" stopIfTrue="1" operator="containsText" text="нет">
      <formula>NOT(ISERROR(SEARCH("нет",C76)))</formula>
    </cfRule>
  </conditionalFormatting>
  <conditionalFormatting sqref="C23">
    <cfRule type="containsText" dxfId="44" priority="38" stopIfTrue="1" operator="containsText" text="в наличии">
      <formula>NOT(ISERROR(SEARCH("в наличии",C23)))</formula>
    </cfRule>
  </conditionalFormatting>
  <conditionalFormatting sqref="C23">
    <cfRule type="containsText" dxfId="43" priority="39" stopIfTrue="1" operator="containsText" text="нет">
      <formula>NOT(ISERROR(SEARCH("нет",C23)))</formula>
    </cfRule>
  </conditionalFormatting>
  <conditionalFormatting sqref="D5:D77">
    <cfRule type="containsText" dxfId="42" priority="16" operator="containsText" text="ожидается">
      <formula>NOT(ISERROR(SEARCH("ожидается",D5)))</formula>
    </cfRule>
    <cfRule type="containsText" dxfId="41" priority="17" operator="containsText" text="в наличии">
      <formula>NOT(ISERROR(SEARCH("в наличии",D5)))</formula>
    </cfRule>
  </conditionalFormatting>
  <conditionalFormatting sqref="J77">
    <cfRule type="cellIs" dxfId="40" priority="5" stopIfTrue="1" operator="greaterThanOrEqual">
      <formula>1</formula>
    </cfRule>
  </conditionalFormatting>
  <conditionalFormatting sqref="K77">
    <cfRule type="cellIs" priority="3" stopIfTrue="1" operator="equal">
      <formula>0</formula>
    </cfRule>
    <cfRule type="cellIs" dxfId="39" priority="4" stopIfTrue="1" operator="greaterThan">
      <formula>0</formula>
    </cfRule>
  </conditionalFormatting>
  <hyperlinks>
    <hyperlink ref="E81" location="'Fitness Line'!A1" display="НАЗАД"/>
    <hyperlink ref="K81:M81" location="'Black Line'!A1" display="ДАЛЕЕ"/>
    <hyperlink ref="E2" location="'Fitness Line'!A1" display="НАЗАД"/>
    <hyperlink ref="E74:F74" r:id="rId1" display="http://steelmuscles.ru/product/other/powerflex"/>
    <hyperlink ref="E73:F73" r:id="rId2" display="http://steelmuscles.ru/product/other/vitasystem"/>
    <hyperlink ref="E66:F66" r:id="rId3" display="http://steelmuscles.ru/product/amino/aakg"/>
    <hyperlink ref="E56:F56" r:id="rId4" display="http://steelmuscles.ru/product/amino/hvy_bcaa"/>
    <hyperlink ref="E41:F44" r:id="rId5" display="http://steelmuscles.ru/product/protein/high"/>
    <hyperlink ref="E36:F40" r:id="rId6" display="http://steelmuscles.ru/product/protein/long"/>
    <hyperlink ref="E34:F35" r:id="rId7" display="http://steelmuscles.ru/product/protein/veg"/>
    <hyperlink ref="E21:F29" r:id="rId8" display="http://steelmuscles.ru/product/protein/fast"/>
    <hyperlink ref="E30:F33" r:id="rId9" display="http://steelmuscles.ru/product/protein/fastbig"/>
    <hyperlink ref="E63:F63" r:id="rId10" display="L-CARNITINE"/>
    <hyperlink ref="E65:F65" r:id="rId11" display="http://steelmuscles.ru/product/amino/aolysine"/>
    <hyperlink ref="E71:F72" r:id="rId12" display="http://steelmuscles.ru/product/other/noisebomb"/>
    <hyperlink ref="E75:F75" r:id="rId13" display="VITAMINE C"/>
    <hyperlink ref="E49:F55" r:id="rId14" display="http://steelmuscles.ru/product/amino/bcaarec"/>
    <hyperlink ref="E5:F14" r:id="rId15" display="http://steelmuscles.ru/product/protein/for"/>
    <hyperlink ref="E15:F20" r:id="rId16" display="http://steelmuscles.ru/product/protein/blend"/>
    <hyperlink ref="E45:F48" r:id="rId17" display="http://steelmuscles.ru/product/amino/bcaa8000"/>
    <hyperlink ref="E57:F60" r:id="rId18" display="http://steelmuscles.ru/product/other/creatine_plus"/>
  </hyperlinks>
  <printOptions horizontalCentered="1" verticalCentered="1"/>
  <pageMargins left="0.19685039370078741" right="0.52994791666666663" top="0.19685039370078741" bottom="0.19685039370078741" header="0.19685039370078741" footer="0.19685039370078741"/>
  <pageSetup paperSize="9" scale="46" orientation="portrait" r:id="rId19"/>
  <headerFooter>
    <oddHeader>&amp;C
&amp;G</oddHeader>
  </headerFooter>
  <rowBreaks count="1" manualBreakCount="1">
    <brk id="14" max="16383" man="1"/>
  </rowBreaks>
  <colBreaks count="1" manualBreakCount="1">
    <brk id="28" max="1048575" man="1"/>
  </colBreaks>
  <drawing r:id="rId20"/>
  <legacyDrawingHF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1"/>
    <pageSetUpPr fitToPage="1"/>
  </sheetPr>
  <dimension ref="B1:AC69"/>
  <sheetViews>
    <sheetView showGridLines="0" showRowColHeaders="0" view="pageBreakPreview" zoomScale="90" zoomScaleNormal="100" zoomScaleSheetLayoutView="90" zoomScalePageLayoutView="40" workbookViewId="0">
      <pane xSplit="20" ySplit="4" topLeftCell="U44" activePane="bottomRight" state="frozen"/>
      <selection pane="topRight" activeCell="O1" sqref="O1"/>
      <selection pane="bottomLeft" activeCell="A5" sqref="A5"/>
      <selection pane="bottomRight"/>
    </sheetView>
  </sheetViews>
  <sheetFormatPr defaultColWidth="9.140625" defaultRowHeight="15" x14ac:dyDescent="0.25"/>
  <cols>
    <col min="1" max="1" width="9.140625" style="1"/>
    <col min="2" max="2" width="45.140625" style="15" customWidth="1"/>
    <col min="3" max="3" width="11.140625" style="1" customWidth="1"/>
    <col min="4" max="4" width="10.5703125" style="1" bestFit="1" customWidth="1"/>
    <col min="5" max="5" width="19.5703125" style="1" customWidth="1"/>
    <col min="6" max="6" width="23" style="1" customWidth="1"/>
    <col min="7" max="7" width="21.140625" style="1" customWidth="1"/>
    <col min="8" max="8" width="8" style="1" bestFit="1" customWidth="1"/>
    <col min="9" max="9" width="8.85546875" style="1" bestFit="1" customWidth="1"/>
    <col min="10" max="10" width="10" style="1" bestFit="1" customWidth="1"/>
    <col min="11" max="11" width="13.140625" style="1" customWidth="1"/>
    <col min="12" max="12" width="13.28515625" style="50" customWidth="1"/>
    <col min="13" max="13" width="11.140625" style="1" customWidth="1"/>
    <col min="14" max="14" width="12.7109375" style="1" customWidth="1"/>
    <col min="15" max="15" width="12.28515625" style="1" hidden="1" customWidth="1"/>
    <col min="16" max="17" width="9.85546875" style="1" hidden="1" customWidth="1"/>
    <col min="18" max="18" width="11.7109375" style="11" hidden="1" customWidth="1"/>
    <col min="19" max="19" width="11.42578125" style="11" hidden="1" customWidth="1"/>
    <col min="20" max="20" width="18.28515625" style="84" customWidth="1"/>
    <col min="21" max="21" width="5" style="11" customWidth="1"/>
    <col min="22" max="22" width="8.85546875" style="1" bestFit="1" customWidth="1"/>
    <col min="23" max="23" width="6.42578125" style="1" bestFit="1" customWidth="1"/>
    <col min="24" max="24" width="10.85546875" style="1" bestFit="1" customWidth="1"/>
    <col min="25" max="25" width="9.140625" style="1" bestFit="1" customWidth="1"/>
    <col min="26" max="26" width="7.28515625" style="12" customWidth="1"/>
    <col min="27" max="27" width="12.28515625" style="13" customWidth="1"/>
    <col min="28" max="28" width="7.85546875" style="13" customWidth="1"/>
    <col min="29" max="16384" width="9.140625" style="1"/>
  </cols>
  <sheetData>
    <row r="1" spans="2:29" ht="26.25" x14ac:dyDescent="0.35">
      <c r="C1" s="10"/>
      <c r="D1" s="10"/>
      <c r="E1" s="10"/>
      <c r="F1" s="10"/>
      <c r="G1" s="364" t="s">
        <v>299</v>
      </c>
      <c r="H1" s="364"/>
      <c r="I1" s="363" t="s">
        <v>298</v>
      </c>
      <c r="J1" s="363"/>
      <c r="K1" s="363"/>
      <c r="L1" s="363"/>
      <c r="M1" s="317" t="s">
        <v>300</v>
      </c>
      <c r="N1" s="317"/>
      <c r="O1" s="317"/>
      <c r="P1" s="317"/>
      <c r="Q1" s="317"/>
      <c r="R1" s="318"/>
      <c r="S1" s="318"/>
      <c r="T1" s="319"/>
    </row>
    <row r="2" spans="2:29" x14ac:dyDescent="0.25">
      <c r="C2" s="14"/>
      <c r="D2" s="14"/>
      <c r="E2" s="215" t="s">
        <v>50</v>
      </c>
      <c r="F2" s="14"/>
      <c r="G2" s="320"/>
      <c r="H2" s="320"/>
      <c r="I2" s="320"/>
      <c r="J2" s="320"/>
      <c r="K2" s="320"/>
      <c r="L2" s="320"/>
      <c r="M2" s="320"/>
      <c r="N2" s="187"/>
      <c r="O2" s="187"/>
      <c r="P2" s="187"/>
      <c r="Q2" s="187"/>
      <c r="R2" s="15"/>
      <c r="S2" s="15"/>
      <c r="T2" s="81"/>
    </row>
    <row r="3" spans="2:29" ht="30" customHeight="1" thickBot="1" x14ac:dyDescent="0.4">
      <c r="C3" s="14"/>
      <c r="D3" s="14"/>
      <c r="E3" s="14"/>
      <c r="F3" s="14"/>
      <c r="G3" s="16"/>
      <c r="H3" s="16"/>
      <c r="I3" s="14"/>
      <c r="J3" s="14"/>
      <c r="K3" s="14"/>
      <c r="L3" s="321" t="s">
        <v>117</v>
      </c>
      <c r="M3" s="323">
        <f>K57</f>
        <v>0</v>
      </c>
      <c r="N3" s="324"/>
      <c r="O3" s="324"/>
      <c r="P3" s="324"/>
      <c r="Q3" s="324"/>
      <c r="R3" s="325"/>
      <c r="S3" s="325"/>
      <c r="T3" s="326"/>
    </row>
    <row r="4" spans="2:29" ht="36.75" customHeight="1" x14ac:dyDescent="0.25">
      <c r="C4" s="75"/>
      <c r="D4" s="132" t="s">
        <v>0</v>
      </c>
      <c r="E4" s="313" t="s">
        <v>118</v>
      </c>
      <c r="F4" s="313"/>
      <c r="G4" s="132" t="s">
        <v>10</v>
      </c>
      <c r="H4" s="132" t="s">
        <v>76</v>
      </c>
      <c r="I4" s="132" t="s">
        <v>77</v>
      </c>
      <c r="J4" s="203" t="s">
        <v>78</v>
      </c>
      <c r="K4" s="204" t="s">
        <v>79</v>
      </c>
      <c r="L4" s="365"/>
      <c r="M4" s="132" t="s">
        <v>17</v>
      </c>
      <c r="N4" s="132" t="s">
        <v>130</v>
      </c>
      <c r="O4" s="132" t="s">
        <v>143</v>
      </c>
      <c r="P4" s="132" t="s">
        <v>120</v>
      </c>
      <c r="Q4" s="132" t="s">
        <v>119</v>
      </c>
      <c r="R4" s="132" t="s">
        <v>122</v>
      </c>
      <c r="S4" s="132" t="s">
        <v>17</v>
      </c>
      <c r="T4" s="132" t="s">
        <v>297</v>
      </c>
      <c r="U4" s="17"/>
      <c r="V4" s="18"/>
      <c r="W4" s="18"/>
      <c r="X4" s="18"/>
      <c r="Y4" s="18"/>
      <c r="AC4" s="14"/>
    </row>
    <row r="5" spans="2:29" ht="18.75" customHeight="1" x14ac:dyDescent="0.25">
      <c r="B5" s="366"/>
      <c r="C5" s="216"/>
      <c r="D5" s="131" t="s">
        <v>11</v>
      </c>
      <c r="E5" s="367" t="s">
        <v>296</v>
      </c>
      <c r="F5" s="367"/>
      <c r="G5" s="200" t="s">
        <v>292</v>
      </c>
      <c r="H5" s="89">
        <v>1500</v>
      </c>
      <c r="I5" s="20">
        <v>900</v>
      </c>
      <c r="J5" s="163"/>
      <c r="K5" s="165">
        <f t="shared" ref="K5:K36" si="0">2*(ROUND(J5/2,0))</f>
        <v>0</v>
      </c>
      <c r="L5" s="164">
        <f t="shared" ref="L5:L36" si="1">I5*K5</f>
        <v>0</v>
      </c>
      <c r="M5" s="107">
        <v>1290</v>
      </c>
      <c r="N5" s="105">
        <v>1400</v>
      </c>
      <c r="O5" s="193">
        <f t="shared" ref="O5:O36" si="2">((M5-I5)/I5)*100</f>
        <v>43.333333333333336</v>
      </c>
      <c r="P5" s="192">
        <v>4.9500000000000004E-3</v>
      </c>
      <c r="Q5" s="191">
        <f t="shared" ref="Q5:Q36" si="3">K5*P5</f>
        <v>0</v>
      </c>
      <c r="R5" s="190">
        <f t="shared" ref="R5:R52" si="4">(H5*K5)/1000</f>
        <v>0</v>
      </c>
      <c r="S5" s="189">
        <f t="shared" ref="S5:S36" si="5">K5*M5</f>
        <v>0</v>
      </c>
      <c r="T5" s="329" t="s">
        <v>66</v>
      </c>
      <c r="U5" s="23"/>
      <c r="V5" s="24"/>
      <c r="W5" s="24"/>
      <c r="X5" s="24"/>
      <c r="Y5" s="24"/>
      <c r="Z5" s="25"/>
      <c r="AA5" s="26"/>
      <c r="AB5" s="26"/>
      <c r="AC5" s="14"/>
    </row>
    <row r="6" spans="2:29" ht="18.75" x14ac:dyDescent="0.25">
      <c r="B6" s="366"/>
      <c r="C6" s="124"/>
      <c r="D6" s="131" t="s">
        <v>11</v>
      </c>
      <c r="E6" s="367"/>
      <c r="F6" s="367"/>
      <c r="G6" s="194" t="s">
        <v>291</v>
      </c>
      <c r="H6" s="89">
        <v>1500</v>
      </c>
      <c r="I6" s="20">
        <v>900</v>
      </c>
      <c r="J6" s="163"/>
      <c r="K6" s="165">
        <f t="shared" si="0"/>
        <v>0</v>
      </c>
      <c r="L6" s="164">
        <f t="shared" si="1"/>
        <v>0</v>
      </c>
      <c r="M6" s="107">
        <v>1290</v>
      </c>
      <c r="N6" s="105">
        <v>1400</v>
      </c>
      <c r="O6" s="193">
        <f t="shared" si="2"/>
        <v>43.333333333333336</v>
      </c>
      <c r="P6" s="192">
        <v>4.9500000000000004E-3</v>
      </c>
      <c r="Q6" s="191">
        <f t="shared" si="3"/>
        <v>0</v>
      </c>
      <c r="R6" s="190">
        <f t="shared" si="4"/>
        <v>0</v>
      </c>
      <c r="S6" s="189">
        <f t="shared" si="5"/>
        <v>0</v>
      </c>
      <c r="T6" s="329"/>
      <c r="U6" s="27"/>
      <c r="V6" s="28"/>
      <c r="W6" s="28"/>
      <c r="X6" s="28"/>
      <c r="Y6" s="28"/>
      <c r="Z6" s="25"/>
      <c r="AA6" s="26"/>
      <c r="AB6" s="26"/>
      <c r="AC6" s="14"/>
    </row>
    <row r="7" spans="2:29" ht="18.75" x14ac:dyDescent="0.25">
      <c r="B7" s="366"/>
      <c r="C7" s="125"/>
      <c r="D7" s="131" t="s">
        <v>11</v>
      </c>
      <c r="E7" s="367"/>
      <c r="F7" s="367"/>
      <c r="G7" s="200" t="s">
        <v>290</v>
      </c>
      <c r="H7" s="89">
        <v>1500</v>
      </c>
      <c r="I7" s="20">
        <v>900</v>
      </c>
      <c r="J7" s="163"/>
      <c r="K7" s="165">
        <f t="shared" si="0"/>
        <v>0</v>
      </c>
      <c r="L7" s="164">
        <f t="shared" si="1"/>
        <v>0</v>
      </c>
      <c r="M7" s="107">
        <v>1290</v>
      </c>
      <c r="N7" s="105">
        <v>1400</v>
      </c>
      <c r="O7" s="193">
        <f t="shared" si="2"/>
        <v>43.333333333333336</v>
      </c>
      <c r="P7" s="192">
        <v>4.9500000000000004E-3</v>
      </c>
      <c r="Q7" s="191">
        <f t="shared" si="3"/>
        <v>0</v>
      </c>
      <c r="R7" s="190">
        <f t="shared" si="4"/>
        <v>0</v>
      </c>
      <c r="S7" s="189">
        <f t="shared" si="5"/>
        <v>0</v>
      </c>
      <c r="T7" s="329"/>
      <c r="U7" s="29"/>
      <c r="V7" s="30"/>
      <c r="W7" s="30"/>
      <c r="X7" s="30"/>
      <c r="Y7" s="30"/>
      <c r="Z7" s="25"/>
      <c r="AA7" s="26"/>
      <c r="AB7" s="26"/>
      <c r="AC7" s="14"/>
    </row>
    <row r="8" spans="2:29" ht="18.75" x14ac:dyDescent="0.25">
      <c r="B8" s="366"/>
      <c r="C8" s="188" t="s">
        <v>24</v>
      </c>
      <c r="D8" s="131" t="s">
        <v>11</v>
      </c>
      <c r="E8" s="367"/>
      <c r="F8" s="367"/>
      <c r="G8" s="200" t="s">
        <v>289</v>
      </c>
      <c r="H8" s="89">
        <v>1500</v>
      </c>
      <c r="I8" s="20">
        <v>900</v>
      </c>
      <c r="J8" s="163"/>
      <c r="K8" s="165">
        <f t="shared" si="0"/>
        <v>0</v>
      </c>
      <c r="L8" s="164">
        <f t="shared" si="1"/>
        <v>0</v>
      </c>
      <c r="M8" s="107">
        <v>1290</v>
      </c>
      <c r="N8" s="105">
        <v>1400</v>
      </c>
      <c r="O8" s="193">
        <f t="shared" si="2"/>
        <v>43.333333333333336</v>
      </c>
      <c r="P8" s="192">
        <v>4.9500000000000004E-3</v>
      </c>
      <c r="Q8" s="191">
        <f t="shared" si="3"/>
        <v>0</v>
      </c>
      <c r="R8" s="190">
        <f t="shared" si="4"/>
        <v>0</v>
      </c>
      <c r="S8" s="189">
        <f t="shared" si="5"/>
        <v>0</v>
      </c>
      <c r="T8" s="329"/>
      <c r="U8" s="29"/>
      <c r="V8" s="30"/>
      <c r="W8" s="30"/>
      <c r="X8" s="30"/>
      <c r="Y8" s="30"/>
      <c r="Z8" s="25"/>
      <c r="AA8" s="26"/>
      <c r="AB8" s="26"/>
      <c r="AC8" s="14"/>
    </row>
    <row r="9" spans="2:29" ht="18.75" x14ac:dyDescent="0.25">
      <c r="B9" s="366"/>
      <c r="C9" s="125"/>
      <c r="D9" s="131" t="s">
        <v>11</v>
      </c>
      <c r="E9" s="367"/>
      <c r="F9" s="367"/>
      <c r="G9" s="200" t="s">
        <v>164</v>
      </c>
      <c r="H9" s="89">
        <v>1500</v>
      </c>
      <c r="I9" s="20">
        <v>900</v>
      </c>
      <c r="J9" s="163"/>
      <c r="K9" s="165">
        <f t="shared" si="0"/>
        <v>0</v>
      </c>
      <c r="L9" s="164">
        <f t="shared" si="1"/>
        <v>0</v>
      </c>
      <c r="M9" s="107">
        <v>1290</v>
      </c>
      <c r="N9" s="105">
        <v>1400</v>
      </c>
      <c r="O9" s="193">
        <f t="shared" si="2"/>
        <v>43.333333333333336</v>
      </c>
      <c r="P9" s="192">
        <v>4.9500000000000004E-3</v>
      </c>
      <c r="Q9" s="191">
        <f t="shared" si="3"/>
        <v>0</v>
      </c>
      <c r="R9" s="190">
        <f t="shared" si="4"/>
        <v>0</v>
      </c>
      <c r="S9" s="189">
        <f t="shared" si="5"/>
        <v>0</v>
      </c>
      <c r="T9" s="329"/>
      <c r="U9" s="29"/>
      <c r="V9" s="30"/>
      <c r="W9" s="30"/>
      <c r="X9" s="30"/>
      <c r="Y9" s="30"/>
      <c r="Z9" s="25"/>
      <c r="AA9" s="26"/>
      <c r="AB9" s="26"/>
      <c r="AC9" s="14"/>
    </row>
    <row r="10" spans="2:29" ht="18.75" x14ac:dyDescent="0.25">
      <c r="B10" s="366"/>
      <c r="C10" s="125"/>
      <c r="D10" s="131" t="s">
        <v>11</v>
      </c>
      <c r="E10" s="367"/>
      <c r="F10" s="367"/>
      <c r="G10" s="200" t="s">
        <v>4</v>
      </c>
      <c r="H10" s="89">
        <v>1500</v>
      </c>
      <c r="I10" s="20">
        <v>900</v>
      </c>
      <c r="J10" s="163"/>
      <c r="K10" s="165">
        <f t="shared" si="0"/>
        <v>0</v>
      </c>
      <c r="L10" s="164">
        <f t="shared" si="1"/>
        <v>0</v>
      </c>
      <c r="M10" s="107">
        <v>1290</v>
      </c>
      <c r="N10" s="105">
        <v>1400</v>
      </c>
      <c r="O10" s="193">
        <f t="shared" si="2"/>
        <v>43.333333333333336</v>
      </c>
      <c r="P10" s="192">
        <v>4.9500000000000004E-3</v>
      </c>
      <c r="Q10" s="191">
        <f t="shared" si="3"/>
        <v>0</v>
      </c>
      <c r="R10" s="190">
        <f t="shared" si="4"/>
        <v>0</v>
      </c>
      <c r="S10" s="189">
        <f t="shared" si="5"/>
        <v>0</v>
      </c>
      <c r="T10" s="329"/>
      <c r="U10" s="29"/>
      <c r="V10" s="30"/>
      <c r="W10" s="30"/>
      <c r="X10" s="30"/>
      <c r="Y10" s="30"/>
      <c r="Z10" s="25"/>
      <c r="AA10" s="26"/>
      <c r="AB10" s="26"/>
      <c r="AC10" s="14"/>
    </row>
    <row r="11" spans="2:29" ht="18.75" x14ac:dyDescent="0.25">
      <c r="B11" s="366"/>
      <c r="C11" s="188" t="s">
        <v>24</v>
      </c>
      <c r="D11" s="131" t="s">
        <v>11</v>
      </c>
      <c r="E11" s="367"/>
      <c r="F11" s="367"/>
      <c r="G11" s="200" t="s">
        <v>288</v>
      </c>
      <c r="H11" s="89">
        <v>1500</v>
      </c>
      <c r="I11" s="20">
        <v>900</v>
      </c>
      <c r="J11" s="163"/>
      <c r="K11" s="165">
        <f t="shared" si="0"/>
        <v>0</v>
      </c>
      <c r="L11" s="164">
        <f t="shared" si="1"/>
        <v>0</v>
      </c>
      <c r="M11" s="107">
        <v>1290</v>
      </c>
      <c r="N11" s="105">
        <v>1400</v>
      </c>
      <c r="O11" s="193">
        <f t="shared" si="2"/>
        <v>43.333333333333336</v>
      </c>
      <c r="P11" s="192">
        <v>4.9500000000000004E-3</v>
      </c>
      <c r="Q11" s="191">
        <f t="shared" si="3"/>
        <v>0</v>
      </c>
      <c r="R11" s="190">
        <f t="shared" si="4"/>
        <v>0</v>
      </c>
      <c r="S11" s="189">
        <f t="shared" si="5"/>
        <v>0</v>
      </c>
      <c r="T11" s="329"/>
      <c r="U11" s="29"/>
      <c r="V11" s="30"/>
      <c r="W11" s="30"/>
      <c r="X11" s="30"/>
      <c r="Y11" s="30"/>
      <c r="Z11" s="25"/>
      <c r="AA11" s="26"/>
      <c r="AB11" s="26"/>
      <c r="AC11" s="14"/>
    </row>
    <row r="12" spans="2:29" ht="21" customHeight="1" x14ac:dyDescent="0.25">
      <c r="B12" s="366"/>
      <c r="C12" s="188" t="s">
        <v>24</v>
      </c>
      <c r="D12" s="131" t="s">
        <v>11</v>
      </c>
      <c r="E12" s="367" t="s">
        <v>295</v>
      </c>
      <c r="F12" s="367"/>
      <c r="G12" s="200" t="s">
        <v>292</v>
      </c>
      <c r="H12" s="89">
        <v>900</v>
      </c>
      <c r="I12" s="20">
        <v>1200</v>
      </c>
      <c r="J12" s="163"/>
      <c r="K12" s="165">
        <f t="shared" si="0"/>
        <v>0</v>
      </c>
      <c r="L12" s="164">
        <f t="shared" si="1"/>
        <v>0</v>
      </c>
      <c r="M12" s="107">
        <v>1690</v>
      </c>
      <c r="N12" s="105">
        <v>1790</v>
      </c>
      <c r="O12" s="193">
        <f t="shared" si="2"/>
        <v>40.833333333333336</v>
      </c>
      <c r="P12" s="192">
        <v>4.9500000000000004E-3</v>
      </c>
      <c r="Q12" s="191">
        <f t="shared" si="3"/>
        <v>0</v>
      </c>
      <c r="R12" s="190">
        <f t="shared" si="4"/>
        <v>0</v>
      </c>
      <c r="S12" s="189">
        <f t="shared" si="5"/>
        <v>0</v>
      </c>
      <c r="T12" s="329" t="s">
        <v>66</v>
      </c>
      <c r="U12" s="29"/>
      <c r="V12" s="30"/>
      <c r="W12" s="30"/>
      <c r="X12" s="30"/>
      <c r="Y12" s="30"/>
      <c r="Z12" s="25"/>
      <c r="AA12" s="26"/>
      <c r="AB12" s="26"/>
      <c r="AC12" s="14"/>
    </row>
    <row r="13" spans="2:29" ht="21" customHeight="1" x14ac:dyDescent="0.25">
      <c r="B13" s="366"/>
      <c r="C13" s="188" t="s">
        <v>24</v>
      </c>
      <c r="D13" s="131" t="s">
        <v>11</v>
      </c>
      <c r="E13" s="367"/>
      <c r="F13" s="367"/>
      <c r="G13" s="200" t="s">
        <v>291</v>
      </c>
      <c r="H13" s="89">
        <v>900</v>
      </c>
      <c r="I13" s="20">
        <v>1200</v>
      </c>
      <c r="J13" s="163"/>
      <c r="K13" s="165">
        <f t="shared" si="0"/>
        <v>0</v>
      </c>
      <c r="L13" s="164">
        <f t="shared" si="1"/>
        <v>0</v>
      </c>
      <c r="M13" s="107">
        <v>1690</v>
      </c>
      <c r="N13" s="105">
        <v>1790</v>
      </c>
      <c r="O13" s="193">
        <f t="shared" si="2"/>
        <v>40.833333333333336</v>
      </c>
      <c r="P13" s="192">
        <v>4.9500000000000004E-3</v>
      </c>
      <c r="Q13" s="191">
        <f t="shared" si="3"/>
        <v>0</v>
      </c>
      <c r="R13" s="190">
        <f t="shared" si="4"/>
        <v>0</v>
      </c>
      <c r="S13" s="189">
        <f t="shared" si="5"/>
        <v>0</v>
      </c>
      <c r="T13" s="329"/>
      <c r="U13" s="29"/>
      <c r="V13" s="30"/>
      <c r="W13" s="30"/>
      <c r="X13" s="30"/>
      <c r="Y13" s="30"/>
      <c r="Z13" s="25"/>
      <c r="AA13" s="26"/>
      <c r="AB13" s="26"/>
      <c r="AC13" s="14"/>
    </row>
    <row r="14" spans="2:29" ht="21" customHeight="1" x14ac:dyDescent="0.25">
      <c r="B14" s="366"/>
      <c r="C14" s="188" t="s">
        <v>24</v>
      </c>
      <c r="D14" s="131" t="s">
        <v>11</v>
      </c>
      <c r="E14" s="367"/>
      <c r="F14" s="367"/>
      <c r="G14" s="200" t="s">
        <v>290</v>
      </c>
      <c r="H14" s="89">
        <v>900</v>
      </c>
      <c r="I14" s="20">
        <v>1200</v>
      </c>
      <c r="J14" s="163"/>
      <c r="K14" s="165">
        <f t="shared" si="0"/>
        <v>0</v>
      </c>
      <c r="L14" s="164">
        <f t="shared" si="1"/>
        <v>0</v>
      </c>
      <c r="M14" s="107">
        <v>1690</v>
      </c>
      <c r="N14" s="105">
        <v>1790</v>
      </c>
      <c r="O14" s="193">
        <f t="shared" si="2"/>
        <v>40.833333333333336</v>
      </c>
      <c r="P14" s="192">
        <v>4.9500000000000004E-3</v>
      </c>
      <c r="Q14" s="191">
        <f t="shared" si="3"/>
        <v>0</v>
      </c>
      <c r="R14" s="190">
        <f t="shared" si="4"/>
        <v>0</v>
      </c>
      <c r="S14" s="189">
        <f t="shared" si="5"/>
        <v>0</v>
      </c>
      <c r="T14" s="329"/>
      <c r="U14" s="29"/>
      <c r="V14" s="30"/>
      <c r="W14" s="30"/>
      <c r="X14" s="30"/>
      <c r="Y14" s="30"/>
      <c r="Z14" s="25"/>
      <c r="AA14" s="26"/>
      <c r="AB14" s="26"/>
      <c r="AC14" s="14"/>
    </row>
    <row r="15" spans="2:29" ht="21" customHeight="1" x14ac:dyDescent="0.25">
      <c r="B15" s="366"/>
      <c r="C15" s="188" t="s">
        <v>24</v>
      </c>
      <c r="D15" s="131" t="s">
        <v>11</v>
      </c>
      <c r="E15" s="367"/>
      <c r="F15" s="367"/>
      <c r="G15" s="200" t="s">
        <v>289</v>
      </c>
      <c r="H15" s="89">
        <v>900</v>
      </c>
      <c r="I15" s="20">
        <v>1200</v>
      </c>
      <c r="J15" s="163"/>
      <c r="K15" s="165">
        <f t="shared" si="0"/>
        <v>0</v>
      </c>
      <c r="L15" s="164">
        <f t="shared" si="1"/>
        <v>0</v>
      </c>
      <c r="M15" s="107">
        <v>1690</v>
      </c>
      <c r="N15" s="105">
        <v>1790</v>
      </c>
      <c r="O15" s="193">
        <f t="shared" si="2"/>
        <v>40.833333333333336</v>
      </c>
      <c r="P15" s="192">
        <v>4.9500000000000004E-3</v>
      </c>
      <c r="Q15" s="191">
        <f t="shared" si="3"/>
        <v>0</v>
      </c>
      <c r="R15" s="190">
        <f t="shared" si="4"/>
        <v>0</v>
      </c>
      <c r="S15" s="189">
        <f t="shared" si="5"/>
        <v>0</v>
      </c>
      <c r="T15" s="329"/>
      <c r="U15" s="29"/>
      <c r="V15" s="30"/>
      <c r="W15" s="30"/>
      <c r="X15" s="30"/>
      <c r="Y15" s="30"/>
      <c r="Z15" s="25"/>
      <c r="AA15" s="26"/>
      <c r="AB15" s="26"/>
      <c r="AC15" s="14"/>
    </row>
    <row r="16" spans="2:29" ht="21" customHeight="1" x14ac:dyDescent="0.25">
      <c r="B16" s="366"/>
      <c r="C16" s="188" t="s">
        <v>24</v>
      </c>
      <c r="D16" s="131" t="s">
        <v>11</v>
      </c>
      <c r="E16" s="367"/>
      <c r="F16" s="367"/>
      <c r="G16" s="200" t="s">
        <v>4</v>
      </c>
      <c r="H16" s="89">
        <v>900</v>
      </c>
      <c r="I16" s="20">
        <v>1200</v>
      </c>
      <c r="J16" s="163"/>
      <c r="K16" s="165">
        <f t="shared" si="0"/>
        <v>0</v>
      </c>
      <c r="L16" s="164">
        <f t="shared" si="1"/>
        <v>0</v>
      </c>
      <c r="M16" s="107">
        <v>1690</v>
      </c>
      <c r="N16" s="105">
        <v>1790</v>
      </c>
      <c r="O16" s="193">
        <f t="shared" si="2"/>
        <v>40.833333333333336</v>
      </c>
      <c r="P16" s="192">
        <v>4.9500000000000004E-3</v>
      </c>
      <c r="Q16" s="191">
        <f t="shared" si="3"/>
        <v>0</v>
      </c>
      <c r="R16" s="190">
        <f t="shared" si="4"/>
        <v>0</v>
      </c>
      <c r="S16" s="189">
        <f t="shared" si="5"/>
        <v>0</v>
      </c>
      <c r="T16" s="329"/>
      <c r="U16" s="29"/>
      <c r="V16" s="30"/>
      <c r="W16" s="30"/>
      <c r="X16" s="30"/>
      <c r="Y16" s="30"/>
      <c r="Z16" s="25"/>
      <c r="AA16" s="26"/>
      <c r="AB16" s="26"/>
      <c r="AC16" s="14"/>
    </row>
    <row r="17" spans="2:29" ht="21" customHeight="1" x14ac:dyDescent="0.25">
      <c r="B17" s="366"/>
      <c r="C17" s="188" t="s">
        <v>24</v>
      </c>
      <c r="D17" s="131" t="s">
        <v>11</v>
      </c>
      <c r="E17" s="367"/>
      <c r="F17" s="367"/>
      <c r="G17" s="200" t="s">
        <v>288</v>
      </c>
      <c r="H17" s="89">
        <v>900</v>
      </c>
      <c r="I17" s="20">
        <v>1200</v>
      </c>
      <c r="J17" s="163"/>
      <c r="K17" s="165">
        <f t="shared" si="0"/>
        <v>0</v>
      </c>
      <c r="L17" s="164">
        <f t="shared" si="1"/>
        <v>0</v>
      </c>
      <c r="M17" s="107">
        <v>1690</v>
      </c>
      <c r="N17" s="105">
        <v>1790</v>
      </c>
      <c r="O17" s="193">
        <f t="shared" si="2"/>
        <v>40.833333333333336</v>
      </c>
      <c r="P17" s="192">
        <v>4.9500000000000004E-3</v>
      </c>
      <c r="Q17" s="191">
        <f t="shared" si="3"/>
        <v>0</v>
      </c>
      <c r="R17" s="190">
        <f t="shared" si="4"/>
        <v>0</v>
      </c>
      <c r="S17" s="189">
        <f t="shared" si="5"/>
        <v>0</v>
      </c>
      <c r="T17" s="329"/>
      <c r="U17" s="29"/>
      <c r="V17" s="30"/>
      <c r="W17" s="30"/>
      <c r="X17" s="30"/>
      <c r="Y17" s="30"/>
      <c r="Z17" s="25"/>
      <c r="AA17" s="26"/>
      <c r="AB17" s="26"/>
      <c r="AC17" s="14"/>
    </row>
    <row r="18" spans="2:29" ht="42" hidden="1" customHeight="1" x14ac:dyDescent="0.25">
      <c r="B18" s="366"/>
      <c r="C18" s="201" t="s">
        <v>24</v>
      </c>
      <c r="D18" s="131" t="s">
        <v>162</v>
      </c>
      <c r="E18" s="367" t="s">
        <v>294</v>
      </c>
      <c r="F18" s="367"/>
      <c r="G18" s="200" t="s">
        <v>292</v>
      </c>
      <c r="H18" s="89">
        <v>900</v>
      </c>
      <c r="I18" s="20"/>
      <c r="J18" s="199"/>
      <c r="K18" s="165">
        <f t="shared" si="0"/>
        <v>0</v>
      </c>
      <c r="L18" s="164">
        <f t="shared" si="1"/>
        <v>0</v>
      </c>
      <c r="M18" s="107"/>
      <c r="N18" s="105"/>
      <c r="O18" s="193" t="e">
        <f t="shared" si="2"/>
        <v>#DIV/0!</v>
      </c>
      <c r="P18" s="192">
        <v>4.9500000000000004E-3</v>
      </c>
      <c r="Q18" s="191">
        <f t="shared" si="3"/>
        <v>0</v>
      </c>
      <c r="R18" s="190">
        <f t="shared" si="4"/>
        <v>0</v>
      </c>
      <c r="S18" s="189">
        <f t="shared" si="5"/>
        <v>0</v>
      </c>
      <c r="T18" s="329" t="s">
        <v>66</v>
      </c>
      <c r="U18" s="29"/>
      <c r="V18" s="30"/>
      <c r="W18" s="30"/>
      <c r="X18" s="30"/>
      <c r="Y18" s="30"/>
      <c r="Z18" s="25"/>
      <c r="AA18" s="26"/>
      <c r="AB18" s="26"/>
      <c r="AC18" s="14"/>
    </row>
    <row r="19" spans="2:29" ht="40.5" hidden="1" customHeight="1" x14ac:dyDescent="0.25">
      <c r="B19" s="366"/>
      <c r="C19" s="201" t="s">
        <v>24</v>
      </c>
      <c r="D19" s="131" t="s">
        <v>162</v>
      </c>
      <c r="E19" s="367"/>
      <c r="F19" s="367"/>
      <c r="G19" s="200" t="s">
        <v>291</v>
      </c>
      <c r="H19" s="89">
        <v>900</v>
      </c>
      <c r="I19" s="20"/>
      <c r="J19" s="199"/>
      <c r="K19" s="165">
        <f t="shared" si="0"/>
        <v>0</v>
      </c>
      <c r="L19" s="164">
        <f t="shared" si="1"/>
        <v>0</v>
      </c>
      <c r="M19" s="107"/>
      <c r="N19" s="105"/>
      <c r="O19" s="193" t="e">
        <f t="shared" si="2"/>
        <v>#DIV/0!</v>
      </c>
      <c r="P19" s="192">
        <v>4.9500000000000004E-3</v>
      </c>
      <c r="Q19" s="191">
        <f t="shared" si="3"/>
        <v>0</v>
      </c>
      <c r="R19" s="190">
        <f t="shared" si="4"/>
        <v>0</v>
      </c>
      <c r="S19" s="189">
        <f t="shared" si="5"/>
        <v>0</v>
      </c>
      <c r="T19" s="329"/>
      <c r="U19" s="29"/>
      <c r="V19" s="30"/>
      <c r="W19" s="30"/>
      <c r="X19" s="30"/>
      <c r="Y19" s="30"/>
      <c r="Z19" s="25"/>
      <c r="AA19" s="26"/>
      <c r="AB19" s="26"/>
      <c r="AC19" s="14"/>
    </row>
    <row r="20" spans="2:29" ht="18.75" customHeight="1" x14ac:dyDescent="0.25">
      <c r="B20" s="366"/>
      <c r="C20" s="125"/>
      <c r="D20" s="131" t="s">
        <v>11</v>
      </c>
      <c r="E20" s="362" t="s">
        <v>293</v>
      </c>
      <c r="F20" s="362"/>
      <c r="G20" s="200" t="s">
        <v>292</v>
      </c>
      <c r="H20" s="89">
        <v>900</v>
      </c>
      <c r="I20" s="20">
        <v>1450</v>
      </c>
      <c r="J20" s="163"/>
      <c r="K20" s="165">
        <f t="shared" si="0"/>
        <v>0</v>
      </c>
      <c r="L20" s="164">
        <f t="shared" si="1"/>
        <v>0</v>
      </c>
      <c r="M20" s="107">
        <v>2050</v>
      </c>
      <c r="N20" s="105">
        <v>2150</v>
      </c>
      <c r="O20" s="193">
        <f t="shared" si="2"/>
        <v>41.379310344827587</v>
      </c>
      <c r="P20" s="192">
        <v>4.9500000000000004E-3</v>
      </c>
      <c r="Q20" s="191">
        <f t="shared" si="3"/>
        <v>0</v>
      </c>
      <c r="R20" s="190">
        <f t="shared" si="4"/>
        <v>0</v>
      </c>
      <c r="S20" s="189">
        <f t="shared" si="5"/>
        <v>0</v>
      </c>
      <c r="T20" s="329" t="s">
        <v>66</v>
      </c>
      <c r="X20" s="12"/>
      <c r="Y20" s="12"/>
      <c r="AA20" s="1"/>
      <c r="AB20" s="1"/>
    </row>
    <row r="21" spans="2:29" ht="18.75" x14ac:dyDescent="0.25">
      <c r="B21" s="366"/>
      <c r="C21" s="125"/>
      <c r="D21" s="131" t="s">
        <v>11</v>
      </c>
      <c r="E21" s="362"/>
      <c r="F21" s="362"/>
      <c r="G21" s="200" t="s">
        <v>291</v>
      </c>
      <c r="H21" s="89">
        <v>900</v>
      </c>
      <c r="I21" s="20">
        <v>1450</v>
      </c>
      <c r="J21" s="163"/>
      <c r="K21" s="165">
        <f t="shared" si="0"/>
        <v>0</v>
      </c>
      <c r="L21" s="164">
        <f t="shared" si="1"/>
        <v>0</v>
      </c>
      <c r="M21" s="107">
        <v>2050</v>
      </c>
      <c r="N21" s="105">
        <v>2150</v>
      </c>
      <c r="O21" s="193">
        <f t="shared" si="2"/>
        <v>41.379310344827587</v>
      </c>
      <c r="P21" s="192">
        <v>4.9500000000000004E-3</v>
      </c>
      <c r="Q21" s="191">
        <f t="shared" si="3"/>
        <v>0</v>
      </c>
      <c r="R21" s="190">
        <f t="shared" si="4"/>
        <v>0</v>
      </c>
      <c r="S21" s="189">
        <f t="shared" si="5"/>
        <v>0</v>
      </c>
      <c r="T21" s="329"/>
      <c r="X21" s="12"/>
      <c r="Y21" s="12"/>
      <c r="AA21" s="1"/>
      <c r="AB21" s="1"/>
    </row>
    <row r="22" spans="2:29" ht="18.75" x14ac:dyDescent="0.25">
      <c r="B22" s="366"/>
      <c r="C22" s="125"/>
      <c r="D22" s="131" t="s">
        <v>11</v>
      </c>
      <c r="E22" s="362"/>
      <c r="F22" s="362"/>
      <c r="G22" s="200" t="s">
        <v>290</v>
      </c>
      <c r="H22" s="89">
        <v>900</v>
      </c>
      <c r="I22" s="20">
        <v>1450</v>
      </c>
      <c r="J22" s="163"/>
      <c r="K22" s="165">
        <f t="shared" si="0"/>
        <v>0</v>
      </c>
      <c r="L22" s="164">
        <f t="shared" si="1"/>
        <v>0</v>
      </c>
      <c r="M22" s="107">
        <v>2050</v>
      </c>
      <c r="N22" s="105">
        <v>2150</v>
      </c>
      <c r="O22" s="193">
        <f t="shared" si="2"/>
        <v>41.379310344827587</v>
      </c>
      <c r="P22" s="192">
        <v>4.9500000000000004E-3</v>
      </c>
      <c r="Q22" s="191">
        <f t="shared" si="3"/>
        <v>0</v>
      </c>
      <c r="R22" s="190">
        <f t="shared" si="4"/>
        <v>0</v>
      </c>
      <c r="S22" s="189">
        <f t="shared" si="5"/>
        <v>0</v>
      </c>
      <c r="T22" s="329"/>
      <c r="X22" s="12"/>
      <c r="Y22" s="12"/>
      <c r="AA22" s="1"/>
      <c r="AB22" s="1"/>
    </row>
    <row r="23" spans="2:29" ht="18.75" x14ac:dyDescent="0.25">
      <c r="B23" s="366"/>
      <c r="C23" s="188" t="s">
        <v>24</v>
      </c>
      <c r="D23" s="131" t="s">
        <v>11</v>
      </c>
      <c r="E23" s="362"/>
      <c r="F23" s="362"/>
      <c r="G23" s="200" t="s">
        <v>289</v>
      </c>
      <c r="H23" s="89">
        <v>900</v>
      </c>
      <c r="I23" s="20">
        <v>1450</v>
      </c>
      <c r="J23" s="163"/>
      <c r="K23" s="165">
        <f t="shared" si="0"/>
        <v>0</v>
      </c>
      <c r="L23" s="164">
        <f t="shared" si="1"/>
        <v>0</v>
      </c>
      <c r="M23" s="107">
        <v>2050</v>
      </c>
      <c r="N23" s="105">
        <v>2150</v>
      </c>
      <c r="O23" s="193">
        <f t="shared" si="2"/>
        <v>41.379310344827587</v>
      </c>
      <c r="P23" s="192">
        <v>4.9500000000000004E-3</v>
      </c>
      <c r="Q23" s="191">
        <f t="shared" si="3"/>
        <v>0</v>
      </c>
      <c r="R23" s="190">
        <f t="shared" si="4"/>
        <v>0</v>
      </c>
      <c r="S23" s="189">
        <f t="shared" si="5"/>
        <v>0</v>
      </c>
      <c r="T23" s="329"/>
      <c r="X23" s="12"/>
      <c r="Y23" s="12"/>
      <c r="AA23" s="1"/>
      <c r="AB23" s="1"/>
    </row>
    <row r="24" spans="2:29" ht="18.75" x14ac:dyDescent="0.25">
      <c r="B24" s="366"/>
      <c r="C24" s="125"/>
      <c r="D24" s="131" t="s">
        <v>11</v>
      </c>
      <c r="E24" s="362"/>
      <c r="F24" s="362"/>
      <c r="G24" s="200" t="s">
        <v>164</v>
      </c>
      <c r="H24" s="89">
        <v>900</v>
      </c>
      <c r="I24" s="20">
        <v>1450</v>
      </c>
      <c r="J24" s="163"/>
      <c r="K24" s="165">
        <f t="shared" si="0"/>
        <v>0</v>
      </c>
      <c r="L24" s="164">
        <f t="shared" si="1"/>
        <v>0</v>
      </c>
      <c r="M24" s="107">
        <v>2050</v>
      </c>
      <c r="N24" s="105">
        <v>2150</v>
      </c>
      <c r="O24" s="193">
        <f t="shared" si="2"/>
        <v>41.379310344827587</v>
      </c>
      <c r="P24" s="192">
        <v>4.9500000000000004E-3</v>
      </c>
      <c r="Q24" s="191">
        <f t="shared" si="3"/>
        <v>0</v>
      </c>
      <c r="R24" s="190">
        <f t="shared" si="4"/>
        <v>0</v>
      </c>
      <c r="S24" s="189">
        <f t="shared" si="5"/>
        <v>0</v>
      </c>
      <c r="T24" s="329"/>
      <c r="X24" s="12"/>
      <c r="Y24" s="12"/>
      <c r="AA24" s="1"/>
      <c r="AB24" s="1"/>
    </row>
    <row r="25" spans="2:29" ht="18.75" x14ac:dyDescent="0.25">
      <c r="B25" s="366"/>
      <c r="C25" s="125"/>
      <c r="D25" s="131" t="s">
        <v>162</v>
      </c>
      <c r="E25" s="362"/>
      <c r="F25" s="362"/>
      <c r="G25" s="200" t="s">
        <v>4</v>
      </c>
      <c r="H25" s="89">
        <v>900</v>
      </c>
      <c r="I25" s="20">
        <v>1450</v>
      </c>
      <c r="J25" s="163"/>
      <c r="K25" s="165">
        <f t="shared" si="0"/>
        <v>0</v>
      </c>
      <c r="L25" s="164">
        <f t="shared" si="1"/>
        <v>0</v>
      </c>
      <c r="M25" s="107">
        <v>2050</v>
      </c>
      <c r="N25" s="105">
        <v>2150</v>
      </c>
      <c r="O25" s="193">
        <f t="shared" si="2"/>
        <v>41.379310344827587</v>
      </c>
      <c r="P25" s="192">
        <v>4.9500000000000004E-3</v>
      </c>
      <c r="Q25" s="191">
        <f t="shared" si="3"/>
        <v>0</v>
      </c>
      <c r="R25" s="190">
        <f t="shared" si="4"/>
        <v>0</v>
      </c>
      <c r="S25" s="189">
        <f t="shared" si="5"/>
        <v>0</v>
      </c>
      <c r="T25" s="329"/>
      <c r="X25" s="12"/>
      <c r="Y25" s="12"/>
      <c r="AA25" s="1"/>
      <c r="AB25" s="1"/>
    </row>
    <row r="26" spans="2:29" ht="18.75" x14ac:dyDescent="0.25">
      <c r="B26" s="209"/>
      <c r="C26" s="188" t="s">
        <v>24</v>
      </c>
      <c r="D26" s="131" t="s">
        <v>11</v>
      </c>
      <c r="E26" s="362"/>
      <c r="F26" s="362"/>
      <c r="G26" s="200" t="s">
        <v>288</v>
      </c>
      <c r="H26" s="89">
        <v>900</v>
      </c>
      <c r="I26" s="20">
        <v>1450</v>
      </c>
      <c r="J26" s="163"/>
      <c r="K26" s="165">
        <f t="shared" si="0"/>
        <v>0</v>
      </c>
      <c r="L26" s="164">
        <f t="shared" si="1"/>
        <v>0</v>
      </c>
      <c r="M26" s="107">
        <v>2050</v>
      </c>
      <c r="N26" s="105">
        <v>2150</v>
      </c>
      <c r="O26" s="193">
        <f t="shared" si="2"/>
        <v>41.379310344827587</v>
      </c>
      <c r="P26" s="192">
        <v>4.9500000000000004E-3</v>
      </c>
      <c r="Q26" s="191">
        <f t="shared" si="3"/>
        <v>0</v>
      </c>
      <c r="R26" s="190">
        <f t="shared" si="4"/>
        <v>0</v>
      </c>
      <c r="S26" s="189">
        <f t="shared" si="5"/>
        <v>0</v>
      </c>
      <c r="T26" s="329"/>
      <c r="X26" s="12"/>
      <c r="Y26" s="12"/>
      <c r="AA26" s="1"/>
      <c r="AB26" s="1"/>
    </row>
    <row r="27" spans="2:29" ht="50.25" customHeight="1" x14ac:dyDescent="0.25">
      <c r="B27" s="209"/>
      <c r="C27" s="125"/>
      <c r="D27" s="131" t="s">
        <v>11</v>
      </c>
      <c r="E27" s="359" t="s">
        <v>372</v>
      </c>
      <c r="F27" s="347"/>
      <c r="G27" s="200" t="s">
        <v>279</v>
      </c>
      <c r="H27" s="89">
        <v>400</v>
      </c>
      <c r="I27" s="20">
        <v>850</v>
      </c>
      <c r="J27" s="163"/>
      <c r="K27" s="165">
        <f t="shared" si="0"/>
        <v>0</v>
      </c>
      <c r="L27" s="164">
        <f t="shared" si="1"/>
        <v>0</v>
      </c>
      <c r="M27" s="107">
        <v>1290</v>
      </c>
      <c r="N27" s="105">
        <v>1400</v>
      </c>
      <c r="O27" s="193">
        <f t="shared" si="2"/>
        <v>51.764705882352949</v>
      </c>
      <c r="P27" s="192">
        <v>1.539E-3</v>
      </c>
      <c r="Q27" s="191">
        <f t="shared" si="3"/>
        <v>0</v>
      </c>
      <c r="R27" s="190">
        <f t="shared" si="4"/>
        <v>0</v>
      </c>
      <c r="S27" s="189">
        <f t="shared" si="5"/>
        <v>0</v>
      </c>
      <c r="T27" s="186" t="s">
        <v>80</v>
      </c>
      <c r="X27" s="12"/>
      <c r="Y27" s="12"/>
      <c r="AA27" s="1"/>
      <c r="AB27" s="1"/>
    </row>
    <row r="28" spans="2:29" s="11" customFormat="1" ht="18.75" x14ac:dyDescent="0.25">
      <c r="B28" s="366"/>
      <c r="C28" s="188" t="s">
        <v>24</v>
      </c>
      <c r="D28" s="131" t="s">
        <v>11</v>
      </c>
      <c r="E28" s="344" t="s">
        <v>287</v>
      </c>
      <c r="F28" s="344"/>
      <c r="G28" s="194" t="s">
        <v>104</v>
      </c>
      <c r="H28" s="64">
        <v>300</v>
      </c>
      <c r="I28" s="129">
        <v>670</v>
      </c>
      <c r="J28" s="163"/>
      <c r="K28" s="165">
        <f t="shared" si="0"/>
        <v>0</v>
      </c>
      <c r="L28" s="164">
        <f t="shared" si="1"/>
        <v>0</v>
      </c>
      <c r="M28" s="197">
        <v>990</v>
      </c>
      <c r="N28" s="105">
        <v>1100</v>
      </c>
      <c r="O28" s="205">
        <f t="shared" si="2"/>
        <v>47.761194029850742</v>
      </c>
      <c r="P28" s="192">
        <v>1.0529999999999999E-3</v>
      </c>
      <c r="Q28" s="206">
        <f t="shared" si="3"/>
        <v>0</v>
      </c>
      <c r="R28" s="190">
        <f t="shared" si="4"/>
        <v>0</v>
      </c>
      <c r="S28" s="189">
        <f t="shared" si="5"/>
        <v>0</v>
      </c>
      <c r="T28" s="360" t="s">
        <v>80</v>
      </c>
      <c r="X28" s="12"/>
      <c r="Y28" s="12"/>
      <c r="Z28" s="12"/>
    </row>
    <row r="29" spans="2:29" s="11" customFormat="1" ht="18.75" x14ac:dyDescent="0.25">
      <c r="B29" s="366"/>
      <c r="C29" s="188" t="s">
        <v>24</v>
      </c>
      <c r="D29" s="131" t="s">
        <v>11</v>
      </c>
      <c r="E29" s="344"/>
      <c r="F29" s="344"/>
      <c r="G29" s="194" t="s">
        <v>6</v>
      </c>
      <c r="H29" s="64">
        <v>300</v>
      </c>
      <c r="I29" s="129">
        <v>670</v>
      </c>
      <c r="J29" s="163"/>
      <c r="K29" s="165">
        <f t="shared" si="0"/>
        <v>0</v>
      </c>
      <c r="L29" s="164">
        <f t="shared" si="1"/>
        <v>0</v>
      </c>
      <c r="M29" s="197">
        <v>990</v>
      </c>
      <c r="N29" s="105">
        <v>1100</v>
      </c>
      <c r="O29" s="205">
        <f t="shared" si="2"/>
        <v>47.761194029850742</v>
      </c>
      <c r="P29" s="192">
        <v>1.0529999999999999E-3</v>
      </c>
      <c r="Q29" s="206">
        <f t="shared" si="3"/>
        <v>0</v>
      </c>
      <c r="R29" s="190">
        <f t="shared" si="4"/>
        <v>0</v>
      </c>
      <c r="S29" s="189">
        <f t="shared" si="5"/>
        <v>0</v>
      </c>
      <c r="T29" s="360"/>
      <c r="X29" s="12"/>
      <c r="Y29" s="12"/>
      <c r="Z29" s="12"/>
    </row>
    <row r="30" spans="2:29" s="11" customFormat="1" ht="18.75" x14ac:dyDescent="0.25">
      <c r="B30" s="366"/>
      <c r="C30" s="188" t="s">
        <v>24</v>
      </c>
      <c r="D30" s="131" t="s">
        <v>11</v>
      </c>
      <c r="E30" s="344"/>
      <c r="F30" s="344"/>
      <c r="G30" s="194" t="s">
        <v>22</v>
      </c>
      <c r="H30" s="64">
        <v>300</v>
      </c>
      <c r="I30" s="129">
        <v>670</v>
      </c>
      <c r="J30" s="163"/>
      <c r="K30" s="165">
        <f t="shared" si="0"/>
        <v>0</v>
      </c>
      <c r="L30" s="164">
        <f t="shared" si="1"/>
        <v>0</v>
      </c>
      <c r="M30" s="197">
        <v>990</v>
      </c>
      <c r="N30" s="105">
        <v>1100</v>
      </c>
      <c r="O30" s="205">
        <f t="shared" si="2"/>
        <v>47.761194029850742</v>
      </c>
      <c r="P30" s="192">
        <v>1.0529999999999999E-3</v>
      </c>
      <c r="Q30" s="206">
        <f t="shared" si="3"/>
        <v>0</v>
      </c>
      <c r="R30" s="190">
        <f t="shared" si="4"/>
        <v>0</v>
      </c>
      <c r="S30" s="189">
        <f t="shared" si="5"/>
        <v>0</v>
      </c>
      <c r="T30" s="360"/>
      <c r="X30" s="12"/>
      <c r="Y30" s="12"/>
      <c r="Z30" s="12"/>
    </row>
    <row r="31" spans="2:29" s="11" customFormat="1" ht="18.75" x14ac:dyDescent="0.25">
      <c r="B31" s="366"/>
      <c r="C31" s="188" t="s">
        <v>24</v>
      </c>
      <c r="D31" s="131" t="s">
        <v>11</v>
      </c>
      <c r="E31" s="344"/>
      <c r="F31" s="344"/>
      <c r="G31" s="194" t="s">
        <v>124</v>
      </c>
      <c r="H31" s="64">
        <v>300</v>
      </c>
      <c r="I31" s="129">
        <v>670</v>
      </c>
      <c r="J31" s="163"/>
      <c r="K31" s="165">
        <f t="shared" si="0"/>
        <v>0</v>
      </c>
      <c r="L31" s="164">
        <f t="shared" si="1"/>
        <v>0</v>
      </c>
      <c r="M31" s="197">
        <v>990</v>
      </c>
      <c r="N31" s="105">
        <v>1100</v>
      </c>
      <c r="O31" s="205">
        <f t="shared" si="2"/>
        <v>47.761194029850742</v>
      </c>
      <c r="P31" s="192">
        <v>1.0529999999999999E-3</v>
      </c>
      <c r="Q31" s="206">
        <f t="shared" si="3"/>
        <v>0</v>
      </c>
      <c r="R31" s="190">
        <f t="shared" si="4"/>
        <v>0</v>
      </c>
      <c r="S31" s="189">
        <f t="shared" si="5"/>
        <v>0</v>
      </c>
      <c r="T31" s="360"/>
      <c r="X31" s="12"/>
      <c r="Y31" s="12"/>
      <c r="Z31" s="12"/>
    </row>
    <row r="32" spans="2:29" s="11" customFormat="1" ht="18.75" x14ac:dyDescent="0.25">
      <c r="B32" s="366"/>
      <c r="C32" s="188" t="s">
        <v>24</v>
      </c>
      <c r="D32" s="131" t="s">
        <v>11</v>
      </c>
      <c r="E32" s="344"/>
      <c r="F32" s="344"/>
      <c r="G32" s="194" t="s">
        <v>286</v>
      </c>
      <c r="H32" s="64">
        <v>300</v>
      </c>
      <c r="I32" s="129">
        <v>670</v>
      </c>
      <c r="J32" s="163"/>
      <c r="K32" s="165">
        <f t="shared" si="0"/>
        <v>0</v>
      </c>
      <c r="L32" s="164">
        <f t="shared" si="1"/>
        <v>0</v>
      </c>
      <c r="M32" s="197">
        <v>990</v>
      </c>
      <c r="N32" s="105">
        <v>1100</v>
      </c>
      <c r="O32" s="205">
        <f t="shared" si="2"/>
        <v>47.761194029850742</v>
      </c>
      <c r="P32" s="192">
        <v>1.0529999999999999E-3</v>
      </c>
      <c r="Q32" s="206">
        <f t="shared" si="3"/>
        <v>0</v>
      </c>
      <c r="R32" s="190">
        <f t="shared" si="4"/>
        <v>0</v>
      </c>
      <c r="S32" s="189">
        <f t="shared" si="5"/>
        <v>0</v>
      </c>
      <c r="T32" s="360"/>
      <c r="X32" s="12"/>
      <c r="Y32" s="12"/>
      <c r="Z32" s="12"/>
    </row>
    <row r="33" spans="2:28" s="11" customFormat="1" ht="18.75" x14ac:dyDescent="0.25">
      <c r="B33" s="366"/>
      <c r="C33" s="188" t="s">
        <v>24</v>
      </c>
      <c r="D33" s="131" t="s">
        <v>11</v>
      </c>
      <c r="E33" s="344"/>
      <c r="F33" s="344"/>
      <c r="G33" s="194" t="s">
        <v>285</v>
      </c>
      <c r="H33" s="64">
        <v>300</v>
      </c>
      <c r="I33" s="129">
        <v>670</v>
      </c>
      <c r="J33" s="163"/>
      <c r="K33" s="165">
        <f t="shared" si="0"/>
        <v>0</v>
      </c>
      <c r="L33" s="164">
        <f t="shared" si="1"/>
        <v>0</v>
      </c>
      <c r="M33" s="197">
        <v>990</v>
      </c>
      <c r="N33" s="105">
        <v>1100</v>
      </c>
      <c r="O33" s="205">
        <f t="shared" si="2"/>
        <v>47.761194029850742</v>
      </c>
      <c r="P33" s="192">
        <v>1.0529999999999999E-3</v>
      </c>
      <c r="Q33" s="206">
        <f t="shared" si="3"/>
        <v>0</v>
      </c>
      <c r="R33" s="190">
        <f t="shared" si="4"/>
        <v>0</v>
      </c>
      <c r="S33" s="189">
        <f t="shared" si="5"/>
        <v>0</v>
      </c>
      <c r="T33" s="360"/>
      <c r="X33" s="12"/>
      <c r="Y33" s="12"/>
      <c r="Z33" s="12"/>
    </row>
    <row r="34" spans="2:28" s="11" customFormat="1" ht="32.25" customHeight="1" x14ac:dyDescent="0.25">
      <c r="B34" s="366"/>
      <c r="C34" s="188" t="s">
        <v>24</v>
      </c>
      <c r="D34" s="131" t="s">
        <v>11</v>
      </c>
      <c r="E34" s="344" t="s">
        <v>446</v>
      </c>
      <c r="F34" s="344"/>
      <c r="G34" s="194" t="s">
        <v>284</v>
      </c>
      <c r="H34" s="64">
        <v>250</v>
      </c>
      <c r="I34" s="129">
        <v>570</v>
      </c>
      <c r="J34" s="163"/>
      <c r="K34" s="165">
        <f t="shared" si="0"/>
        <v>0</v>
      </c>
      <c r="L34" s="164">
        <f t="shared" si="1"/>
        <v>0</v>
      </c>
      <c r="M34" s="197">
        <v>800</v>
      </c>
      <c r="N34" s="105">
        <v>900</v>
      </c>
      <c r="O34" s="205">
        <f t="shared" si="2"/>
        <v>40.350877192982452</v>
      </c>
      <c r="P34" s="192">
        <v>1.0529999999999999E-3</v>
      </c>
      <c r="Q34" s="206">
        <f t="shared" si="3"/>
        <v>0</v>
      </c>
      <c r="R34" s="190">
        <f t="shared" si="4"/>
        <v>0</v>
      </c>
      <c r="S34" s="189">
        <f t="shared" si="5"/>
        <v>0</v>
      </c>
      <c r="T34" s="360" t="s">
        <v>80</v>
      </c>
      <c r="X34" s="12"/>
      <c r="Y34" s="12"/>
      <c r="Z34" s="12"/>
    </row>
    <row r="35" spans="2:28" s="11" customFormat="1" ht="34.5" customHeight="1" x14ac:dyDescent="0.25">
      <c r="B35" s="366"/>
      <c r="C35" s="188" t="s">
        <v>24</v>
      </c>
      <c r="D35" s="131" t="s">
        <v>11</v>
      </c>
      <c r="E35" s="344"/>
      <c r="F35" s="344"/>
      <c r="G35" s="194" t="s">
        <v>283</v>
      </c>
      <c r="H35" s="64">
        <v>250</v>
      </c>
      <c r="I35" s="129">
        <v>570</v>
      </c>
      <c r="J35" s="163"/>
      <c r="K35" s="165">
        <f t="shared" si="0"/>
        <v>0</v>
      </c>
      <c r="L35" s="164">
        <f t="shared" si="1"/>
        <v>0</v>
      </c>
      <c r="M35" s="197">
        <v>800</v>
      </c>
      <c r="N35" s="105">
        <v>900</v>
      </c>
      <c r="O35" s="205">
        <f t="shared" si="2"/>
        <v>40.350877192982452</v>
      </c>
      <c r="P35" s="192">
        <v>1.0529999999999999E-3</v>
      </c>
      <c r="Q35" s="206">
        <f t="shared" si="3"/>
        <v>0</v>
      </c>
      <c r="R35" s="190">
        <f t="shared" si="4"/>
        <v>0</v>
      </c>
      <c r="S35" s="189">
        <f t="shared" si="5"/>
        <v>0</v>
      </c>
      <c r="T35" s="360"/>
      <c r="X35" s="12"/>
      <c r="Y35" s="12"/>
      <c r="Z35" s="12"/>
    </row>
    <row r="36" spans="2:28" s="11" customFormat="1" ht="68.25" customHeight="1" x14ac:dyDescent="0.25">
      <c r="B36" s="366"/>
      <c r="C36" s="196"/>
      <c r="D36" s="131" t="s">
        <v>11</v>
      </c>
      <c r="E36" s="361" t="s">
        <v>282</v>
      </c>
      <c r="F36" s="361"/>
      <c r="G36" s="194" t="s">
        <v>279</v>
      </c>
      <c r="H36" s="64">
        <v>400</v>
      </c>
      <c r="I36" s="129">
        <v>550</v>
      </c>
      <c r="J36" s="163"/>
      <c r="K36" s="165">
        <f t="shared" si="0"/>
        <v>0</v>
      </c>
      <c r="L36" s="164">
        <f t="shared" si="1"/>
        <v>0</v>
      </c>
      <c r="M36" s="197">
        <v>790</v>
      </c>
      <c r="N36" s="105">
        <v>900</v>
      </c>
      <c r="O36" s="205">
        <f t="shared" si="2"/>
        <v>43.636363636363633</v>
      </c>
      <c r="P36" s="192">
        <v>1.539E-3</v>
      </c>
      <c r="Q36" s="206">
        <f t="shared" si="3"/>
        <v>0</v>
      </c>
      <c r="R36" s="190">
        <f t="shared" si="4"/>
        <v>0</v>
      </c>
      <c r="S36" s="189">
        <f t="shared" si="5"/>
        <v>0</v>
      </c>
      <c r="T36" s="198" t="s">
        <v>80</v>
      </c>
      <c r="X36" s="12"/>
      <c r="Y36" s="12"/>
      <c r="Z36" s="12"/>
    </row>
    <row r="37" spans="2:28" s="11" customFormat="1" ht="30.75" customHeight="1" x14ac:dyDescent="0.25">
      <c r="B37" s="366"/>
      <c r="C37" s="202"/>
      <c r="D37" s="131" t="s">
        <v>11</v>
      </c>
      <c r="E37" s="362" t="s">
        <v>447</v>
      </c>
      <c r="F37" s="362"/>
      <c r="G37" s="194" t="s">
        <v>124</v>
      </c>
      <c r="H37" s="64">
        <v>500</v>
      </c>
      <c r="I37" s="129">
        <v>470</v>
      </c>
      <c r="J37" s="163"/>
      <c r="K37" s="165">
        <f t="shared" ref="K37:K55" si="6">2*(ROUND(J37/2,0))</f>
        <v>0</v>
      </c>
      <c r="L37" s="164">
        <f t="shared" ref="L37:L55" si="7">I37*K37</f>
        <v>0</v>
      </c>
      <c r="M37" s="197">
        <v>690</v>
      </c>
      <c r="N37" s="105">
        <v>760</v>
      </c>
      <c r="O37" s="205">
        <f t="shared" ref="O37:O55" si="8">((M37-I37)/I37)*100</f>
        <v>46.808510638297875</v>
      </c>
      <c r="P37" s="192">
        <v>1.539E-3</v>
      </c>
      <c r="Q37" s="206">
        <f t="shared" ref="Q37:Q55" si="9">K37*P37</f>
        <v>0</v>
      </c>
      <c r="R37" s="190">
        <f t="shared" si="4"/>
        <v>0</v>
      </c>
      <c r="S37" s="189">
        <f t="shared" ref="S37:S55" si="10">K37*M37</f>
        <v>0</v>
      </c>
      <c r="T37" s="360" t="s">
        <v>80</v>
      </c>
      <c r="X37" s="12"/>
      <c r="Y37" s="12"/>
      <c r="Z37" s="12"/>
    </row>
    <row r="38" spans="2:28" s="11" customFormat="1" ht="27.75" customHeight="1" x14ac:dyDescent="0.25">
      <c r="B38" s="366"/>
      <c r="C38" s="202"/>
      <c r="D38" s="131" t="s">
        <v>11</v>
      </c>
      <c r="E38" s="362"/>
      <c r="F38" s="362"/>
      <c r="G38" s="194" t="s">
        <v>269</v>
      </c>
      <c r="H38" s="64">
        <v>500</v>
      </c>
      <c r="I38" s="129">
        <v>470</v>
      </c>
      <c r="J38" s="163"/>
      <c r="K38" s="165">
        <f t="shared" si="6"/>
        <v>0</v>
      </c>
      <c r="L38" s="164">
        <f t="shared" si="7"/>
        <v>0</v>
      </c>
      <c r="M38" s="197">
        <v>690</v>
      </c>
      <c r="N38" s="105">
        <v>760</v>
      </c>
      <c r="O38" s="205">
        <f t="shared" si="8"/>
        <v>46.808510638297875</v>
      </c>
      <c r="P38" s="192">
        <v>1.539E-3</v>
      </c>
      <c r="Q38" s="206">
        <f t="shared" si="9"/>
        <v>0</v>
      </c>
      <c r="R38" s="190">
        <f t="shared" si="4"/>
        <v>0</v>
      </c>
      <c r="S38" s="189">
        <f t="shared" si="10"/>
        <v>0</v>
      </c>
      <c r="T38" s="360"/>
      <c r="X38" s="12"/>
      <c r="Y38" s="12"/>
      <c r="Z38" s="12"/>
    </row>
    <row r="39" spans="2:28" ht="48" customHeight="1" x14ac:dyDescent="0.25">
      <c r="B39" s="366"/>
      <c r="C39" s="181"/>
      <c r="D39" s="131" t="s">
        <v>11</v>
      </c>
      <c r="E39" s="347" t="s">
        <v>281</v>
      </c>
      <c r="F39" s="347"/>
      <c r="G39" s="194" t="s">
        <v>25</v>
      </c>
      <c r="H39" s="64">
        <v>150</v>
      </c>
      <c r="I39" s="129">
        <v>650</v>
      </c>
      <c r="J39" s="163"/>
      <c r="K39" s="165">
        <f t="shared" si="6"/>
        <v>0</v>
      </c>
      <c r="L39" s="164">
        <f t="shared" si="7"/>
        <v>0</v>
      </c>
      <c r="M39" s="107">
        <v>900</v>
      </c>
      <c r="N39" s="105">
        <v>950</v>
      </c>
      <c r="O39" s="193">
        <f t="shared" si="8"/>
        <v>38.461538461538467</v>
      </c>
      <c r="P39" s="192">
        <v>5.8799999999999998E-4</v>
      </c>
      <c r="Q39" s="191">
        <f t="shared" si="9"/>
        <v>0</v>
      </c>
      <c r="R39" s="190">
        <f t="shared" si="4"/>
        <v>0</v>
      </c>
      <c r="S39" s="189">
        <f t="shared" si="10"/>
        <v>0</v>
      </c>
      <c r="T39" s="186" t="s">
        <v>142</v>
      </c>
      <c r="X39" s="12"/>
      <c r="Y39" s="12"/>
      <c r="AA39" s="1"/>
      <c r="AB39" s="1"/>
    </row>
    <row r="40" spans="2:28" ht="54" customHeight="1" x14ac:dyDescent="0.25">
      <c r="B40" s="366"/>
      <c r="C40" s="181"/>
      <c r="D40" s="131" t="s">
        <v>11</v>
      </c>
      <c r="E40" s="347" t="s">
        <v>280</v>
      </c>
      <c r="F40" s="347"/>
      <c r="G40" s="194" t="s">
        <v>279</v>
      </c>
      <c r="H40" s="64">
        <v>400</v>
      </c>
      <c r="I40" s="129">
        <v>800</v>
      </c>
      <c r="J40" s="163"/>
      <c r="K40" s="165">
        <f t="shared" si="6"/>
        <v>0</v>
      </c>
      <c r="L40" s="164">
        <f t="shared" si="7"/>
        <v>0</v>
      </c>
      <c r="M40" s="107">
        <v>1190</v>
      </c>
      <c r="N40" s="105">
        <v>1300</v>
      </c>
      <c r="O40" s="193">
        <f t="shared" si="8"/>
        <v>48.75</v>
      </c>
      <c r="P40" s="192">
        <v>1.539E-3</v>
      </c>
      <c r="Q40" s="191">
        <f t="shared" si="9"/>
        <v>0</v>
      </c>
      <c r="R40" s="190">
        <f t="shared" si="4"/>
        <v>0</v>
      </c>
      <c r="S40" s="189">
        <f t="shared" si="10"/>
        <v>0</v>
      </c>
      <c r="T40" s="186" t="s">
        <v>80</v>
      </c>
      <c r="X40" s="12"/>
      <c r="Y40" s="12"/>
      <c r="AA40" s="1"/>
      <c r="AB40" s="1"/>
    </row>
    <row r="41" spans="2:28" ht="54" customHeight="1" x14ac:dyDescent="0.25">
      <c r="B41" s="366"/>
      <c r="C41" s="181"/>
      <c r="D41" s="131" t="s">
        <v>11</v>
      </c>
      <c r="E41" s="347" t="s">
        <v>278</v>
      </c>
      <c r="F41" s="347"/>
      <c r="G41" s="194" t="s">
        <v>25</v>
      </c>
      <c r="H41" s="64">
        <v>150</v>
      </c>
      <c r="I41" s="129">
        <v>800</v>
      </c>
      <c r="J41" s="163"/>
      <c r="K41" s="165">
        <f t="shared" si="6"/>
        <v>0</v>
      </c>
      <c r="L41" s="164">
        <f t="shared" si="7"/>
        <v>0</v>
      </c>
      <c r="M41" s="107">
        <v>1190</v>
      </c>
      <c r="N41" s="105">
        <v>1300</v>
      </c>
      <c r="O41" s="193">
        <f t="shared" si="8"/>
        <v>48.75</v>
      </c>
      <c r="P41" s="192">
        <v>5.8799999999999998E-4</v>
      </c>
      <c r="Q41" s="191">
        <f t="shared" si="9"/>
        <v>0</v>
      </c>
      <c r="R41" s="190">
        <f t="shared" si="4"/>
        <v>0</v>
      </c>
      <c r="S41" s="189">
        <f t="shared" si="10"/>
        <v>0</v>
      </c>
      <c r="T41" s="186" t="s">
        <v>142</v>
      </c>
      <c r="X41" s="12"/>
      <c r="Y41" s="12"/>
      <c r="AA41" s="1"/>
      <c r="AB41" s="1"/>
    </row>
    <row r="42" spans="2:28" ht="24.75" customHeight="1" x14ac:dyDescent="0.25">
      <c r="B42" s="366"/>
      <c r="C42" s="181"/>
      <c r="D42" s="131" t="s">
        <v>11</v>
      </c>
      <c r="E42" s="347" t="s">
        <v>277</v>
      </c>
      <c r="F42" s="347"/>
      <c r="G42" s="194" t="s">
        <v>7</v>
      </c>
      <c r="H42" s="64">
        <v>500</v>
      </c>
      <c r="I42" s="129">
        <v>520</v>
      </c>
      <c r="J42" s="163"/>
      <c r="K42" s="165">
        <f t="shared" si="6"/>
        <v>0</v>
      </c>
      <c r="L42" s="164">
        <f t="shared" si="7"/>
        <v>0</v>
      </c>
      <c r="M42" s="107">
        <v>750</v>
      </c>
      <c r="N42" s="105">
        <v>850</v>
      </c>
      <c r="O42" s="193">
        <f t="shared" si="8"/>
        <v>44.230769230769226</v>
      </c>
      <c r="P42" s="192">
        <v>1.539E-3</v>
      </c>
      <c r="Q42" s="191">
        <f t="shared" si="9"/>
        <v>0</v>
      </c>
      <c r="R42" s="190">
        <f t="shared" si="4"/>
        <v>0</v>
      </c>
      <c r="S42" s="189">
        <f t="shared" si="10"/>
        <v>0</v>
      </c>
      <c r="T42" s="329" t="s">
        <v>80</v>
      </c>
      <c r="X42" s="12"/>
      <c r="Y42" s="12"/>
      <c r="AA42" s="1"/>
      <c r="AB42" s="1"/>
    </row>
    <row r="43" spans="2:28" ht="25.5" customHeight="1" x14ac:dyDescent="0.25">
      <c r="B43" s="366"/>
      <c r="C43" s="181"/>
      <c r="D43" s="131" t="s">
        <v>11</v>
      </c>
      <c r="E43" s="347"/>
      <c r="F43" s="347"/>
      <c r="G43" s="194" t="s">
        <v>22</v>
      </c>
      <c r="H43" s="64">
        <v>500</v>
      </c>
      <c r="I43" s="129">
        <v>520</v>
      </c>
      <c r="J43" s="163"/>
      <c r="K43" s="165">
        <f t="shared" si="6"/>
        <v>0</v>
      </c>
      <c r="L43" s="164">
        <f t="shared" si="7"/>
        <v>0</v>
      </c>
      <c r="M43" s="107">
        <v>750</v>
      </c>
      <c r="N43" s="105">
        <v>850</v>
      </c>
      <c r="O43" s="193">
        <f t="shared" si="8"/>
        <v>44.230769230769226</v>
      </c>
      <c r="P43" s="192">
        <v>1.539E-3</v>
      </c>
      <c r="Q43" s="191">
        <f t="shared" si="9"/>
        <v>0</v>
      </c>
      <c r="R43" s="190">
        <f t="shared" si="4"/>
        <v>0</v>
      </c>
      <c r="S43" s="189">
        <f t="shared" si="10"/>
        <v>0</v>
      </c>
      <c r="T43" s="329"/>
      <c r="X43" s="12"/>
      <c r="Y43" s="12"/>
      <c r="AA43" s="1"/>
      <c r="AB43" s="1"/>
    </row>
    <row r="44" spans="2:28" ht="28.5" customHeight="1" x14ac:dyDescent="0.25">
      <c r="B44" s="366"/>
      <c r="C44" s="181"/>
      <c r="D44" s="131" t="s">
        <v>162</v>
      </c>
      <c r="E44" s="347"/>
      <c r="F44" s="347"/>
      <c r="G44" s="194" t="s">
        <v>23</v>
      </c>
      <c r="H44" s="64">
        <v>500</v>
      </c>
      <c r="I44" s="129">
        <v>520</v>
      </c>
      <c r="J44" s="163"/>
      <c r="K44" s="165">
        <f t="shared" si="6"/>
        <v>0</v>
      </c>
      <c r="L44" s="164">
        <f t="shared" si="7"/>
        <v>0</v>
      </c>
      <c r="M44" s="107">
        <v>750</v>
      </c>
      <c r="N44" s="105">
        <v>850</v>
      </c>
      <c r="O44" s="193">
        <f t="shared" si="8"/>
        <v>44.230769230769226</v>
      </c>
      <c r="P44" s="192">
        <v>1.539E-3</v>
      </c>
      <c r="Q44" s="191">
        <f t="shared" si="9"/>
        <v>0</v>
      </c>
      <c r="R44" s="190">
        <f t="shared" si="4"/>
        <v>0</v>
      </c>
      <c r="S44" s="189">
        <f t="shared" si="10"/>
        <v>0</v>
      </c>
      <c r="T44" s="329"/>
      <c r="X44" s="12"/>
      <c r="Y44" s="12"/>
      <c r="AA44" s="1"/>
      <c r="AB44" s="1"/>
    </row>
    <row r="45" spans="2:28" ht="31.5" customHeight="1" x14ac:dyDescent="0.25">
      <c r="B45" s="366"/>
      <c r="C45" s="180"/>
      <c r="D45" s="131" t="s">
        <v>11</v>
      </c>
      <c r="E45" s="347" t="s">
        <v>276</v>
      </c>
      <c r="F45" s="347"/>
      <c r="G45" s="194" t="s">
        <v>275</v>
      </c>
      <c r="H45" s="89">
        <v>300</v>
      </c>
      <c r="I45" s="129">
        <v>950</v>
      </c>
      <c r="J45" s="163"/>
      <c r="K45" s="165">
        <f t="shared" si="6"/>
        <v>0</v>
      </c>
      <c r="L45" s="164">
        <f t="shared" si="7"/>
        <v>0</v>
      </c>
      <c r="M45" s="107">
        <v>1350</v>
      </c>
      <c r="N45" s="105">
        <v>1450</v>
      </c>
      <c r="O45" s="193">
        <f t="shared" si="8"/>
        <v>42.105263157894733</v>
      </c>
      <c r="P45" s="192">
        <v>1.0529999999999999E-3</v>
      </c>
      <c r="Q45" s="191">
        <f t="shared" si="9"/>
        <v>0</v>
      </c>
      <c r="R45" s="190">
        <f t="shared" si="4"/>
        <v>0</v>
      </c>
      <c r="S45" s="189">
        <f t="shared" si="10"/>
        <v>0</v>
      </c>
      <c r="T45" s="329" t="s">
        <v>80</v>
      </c>
      <c r="X45" s="12"/>
      <c r="Y45" s="12"/>
      <c r="AA45" s="1"/>
      <c r="AB45" s="1"/>
    </row>
    <row r="46" spans="2:28" ht="29.25" customHeight="1" x14ac:dyDescent="0.25">
      <c r="B46" s="366"/>
      <c r="C46" s="196"/>
      <c r="D46" s="131" t="s">
        <v>11</v>
      </c>
      <c r="E46" s="347"/>
      <c r="F46" s="347"/>
      <c r="G46" s="194" t="s">
        <v>274</v>
      </c>
      <c r="H46" s="89">
        <v>300</v>
      </c>
      <c r="I46" s="129">
        <v>950</v>
      </c>
      <c r="J46" s="163"/>
      <c r="K46" s="165">
        <f t="shared" si="6"/>
        <v>0</v>
      </c>
      <c r="L46" s="164">
        <f t="shared" si="7"/>
        <v>0</v>
      </c>
      <c r="M46" s="107">
        <v>1350</v>
      </c>
      <c r="N46" s="105">
        <v>1450</v>
      </c>
      <c r="O46" s="193">
        <f t="shared" si="8"/>
        <v>42.105263157894733</v>
      </c>
      <c r="P46" s="192">
        <v>1.0529999999999999E-3</v>
      </c>
      <c r="Q46" s="191">
        <f t="shared" si="9"/>
        <v>0</v>
      </c>
      <c r="R46" s="190">
        <f t="shared" si="4"/>
        <v>0</v>
      </c>
      <c r="S46" s="189">
        <f t="shared" si="10"/>
        <v>0</v>
      </c>
      <c r="T46" s="329"/>
      <c r="X46" s="12"/>
      <c r="Y46" s="12"/>
      <c r="AA46" s="1"/>
      <c r="AB46" s="1"/>
    </row>
    <row r="47" spans="2:28" ht="18.75" x14ac:dyDescent="0.25">
      <c r="B47" s="366"/>
      <c r="C47" s="188" t="s">
        <v>24</v>
      </c>
      <c r="D47" s="131" t="s">
        <v>11</v>
      </c>
      <c r="E47" s="347" t="s">
        <v>273</v>
      </c>
      <c r="F47" s="347"/>
      <c r="G47" s="194" t="s">
        <v>104</v>
      </c>
      <c r="H47" s="64">
        <v>250</v>
      </c>
      <c r="I47" s="129">
        <v>450</v>
      </c>
      <c r="J47" s="163"/>
      <c r="K47" s="165">
        <f t="shared" si="6"/>
        <v>0</v>
      </c>
      <c r="L47" s="164">
        <f t="shared" si="7"/>
        <v>0</v>
      </c>
      <c r="M47" s="107">
        <v>650</v>
      </c>
      <c r="N47" s="105">
        <v>700</v>
      </c>
      <c r="O47" s="193">
        <f t="shared" si="8"/>
        <v>44.444444444444443</v>
      </c>
      <c r="P47" s="192">
        <v>1.0529999999999999E-3</v>
      </c>
      <c r="Q47" s="191">
        <f t="shared" si="9"/>
        <v>0</v>
      </c>
      <c r="R47" s="190">
        <f t="shared" si="4"/>
        <v>0</v>
      </c>
      <c r="S47" s="189">
        <f t="shared" si="10"/>
        <v>0</v>
      </c>
      <c r="T47" s="329" t="s">
        <v>80</v>
      </c>
      <c r="X47" s="12"/>
      <c r="Y47" s="12"/>
      <c r="AA47" s="1"/>
      <c r="AB47" s="1"/>
    </row>
    <row r="48" spans="2:28" ht="18.75" x14ac:dyDescent="0.25">
      <c r="B48" s="366"/>
      <c r="C48" s="188" t="s">
        <v>24</v>
      </c>
      <c r="D48" s="131" t="s">
        <v>11</v>
      </c>
      <c r="E48" s="347"/>
      <c r="F48" s="347"/>
      <c r="G48" s="194" t="s">
        <v>23</v>
      </c>
      <c r="H48" s="64">
        <v>250</v>
      </c>
      <c r="I48" s="129">
        <v>450</v>
      </c>
      <c r="J48" s="163"/>
      <c r="K48" s="165">
        <f t="shared" si="6"/>
        <v>0</v>
      </c>
      <c r="L48" s="164">
        <f t="shared" si="7"/>
        <v>0</v>
      </c>
      <c r="M48" s="107">
        <v>650</v>
      </c>
      <c r="N48" s="105">
        <v>700</v>
      </c>
      <c r="O48" s="193">
        <f t="shared" si="8"/>
        <v>44.444444444444443</v>
      </c>
      <c r="P48" s="192">
        <v>1.0529999999999999E-3</v>
      </c>
      <c r="Q48" s="191">
        <f t="shared" si="9"/>
        <v>0</v>
      </c>
      <c r="R48" s="190">
        <f t="shared" si="4"/>
        <v>0</v>
      </c>
      <c r="S48" s="189">
        <f t="shared" si="10"/>
        <v>0</v>
      </c>
      <c r="T48" s="329"/>
      <c r="X48" s="12"/>
      <c r="Y48" s="12"/>
      <c r="AA48" s="1"/>
      <c r="AB48" s="1"/>
    </row>
    <row r="49" spans="2:28" ht="18.75" x14ac:dyDescent="0.25">
      <c r="B49" s="366"/>
      <c r="C49" s="196"/>
      <c r="D49" s="131" t="s">
        <v>11</v>
      </c>
      <c r="E49" s="347"/>
      <c r="F49" s="347"/>
      <c r="G49" s="194" t="s">
        <v>272</v>
      </c>
      <c r="H49" s="64">
        <v>500</v>
      </c>
      <c r="I49" s="129">
        <v>800</v>
      </c>
      <c r="J49" s="163"/>
      <c r="K49" s="165">
        <f t="shared" si="6"/>
        <v>0</v>
      </c>
      <c r="L49" s="164">
        <f t="shared" si="7"/>
        <v>0</v>
      </c>
      <c r="M49" s="107">
        <v>1190</v>
      </c>
      <c r="N49" s="105">
        <v>1290</v>
      </c>
      <c r="O49" s="193">
        <f t="shared" si="8"/>
        <v>48.75</v>
      </c>
      <c r="P49" s="192">
        <v>1.539E-3</v>
      </c>
      <c r="Q49" s="191">
        <f t="shared" si="9"/>
        <v>0</v>
      </c>
      <c r="R49" s="190">
        <f t="shared" si="4"/>
        <v>0</v>
      </c>
      <c r="S49" s="189">
        <f t="shared" si="10"/>
        <v>0</v>
      </c>
      <c r="T49" s="329" t="s">
        <v>80</v>
      </c>
      <c r="X49" s="12"/>
      <c r="Y49" s="12"/>
      <c r="AA49" s="1"/>
      <c r="AB49" s="1"/>
    </row>
    <row r="50" spans="2:28" ht="18.75" x14ac:dyDescent="0.25">
      <c r="B50" s="366"/>
      <c r="C50" s="181"/>
      <c r="D50" s="131" t="s">
        <v>11</v>
      </c>
      <c r="E50" s="347"/>
      <c r="F50" s="347"/>
      <c r="G50" s="194" t="s">
        <v>23</v>
      </c>
      <c r="H50" s="64">
        <v>500</v>
      </c>
      <c r="I50" s="129">
        <v>800</v>
      </c>
      <c r="J50" s="163"/>
      <c r="K50" s="165">
        <f t="shared" si="6"/>
        <v>0</v>
      </c>
      <c r="L50" s="164">
        <f t="shared" si="7"/>
        <v>0</v>
      </c>
      <c r="M50" s="107">
        <v>1190</v>
      </c>
      <c r="N50" s="105">
        <v>1290</v>
      </c>
      <c r="O50" s="193">
        <f t="shared" si="8"/>
        <v>48.75</v>
      </c>
      <c r="P50" s="192">
        <v>1.539E-3</v>
      </c>
      <c r="Q50" s="191">
        <f t="shared" si="9"/>
        <v>0</v>
      </c>
      <c r="R50" s="190">
        <f t="shared" si="4"/>
        <v>0</v>
      </c>
      <c r="S50" s="189">
        <f t="shared" si="10"/>
        <v>0</v>
      </c>
      <c r="T50" s="329"/>
      <c r="X50" s="12"/>
      <c r="Y50" s="12"/>
      <c r="AA50" s="1"/>
      <c r="AB50" s="1"/>
    </row>
    <row r="51" spans="2:28" ht="63" customHeight="1" x14ac:dyDescent="0.25">
      <c r="B51" s="366"/>
      <c r="C51" s="195"/>
      <c r="D51" s="131" t="s">
        <v>11</v>
      </c>
      <c r="E51" s="347" t="s">
        <v>271</v>
      </c>
      <c r="F51" s="347"/>
      <c r="G51" s="194" t="s">
        <v>270</v>
      </c>
      <c r="H51" s="64">
        <v>150</v>
      </c>
      <c r="I51" s="129">
        <v>950</v>
      </c>
      <c r="J51" s="163"/>
      <c r="K51" s="165">
        <f t="shared" si="6"/>
        <v>0</v>
      </c>
      <c r="L51" s="164">
        <f t="shared" si="7"/>
        <v>0</v>
      </c>
      <c r="M51" s="107">
        <v>1350</v>
      </c>
      <c r="N51" s="105">
        <v>1450</v>
      </c>
      <c r="O51" s="193">
        <f t="shared" si="8"/>
        <v>42.105263157894733</v>
      </c>
      <c r="P51" s="192">
        <v>5.8799999999999998E-4</v>
      </c>
      <c r="Q51" s="191">
        <f t="shared" si="9"/>
        <v>0</v>
      </c>
      <c r="R51" s="190">
        <f t="shared" si="4"/>
        <v>0</v>
      </c>
      <c r="S51" s="189">
        <f t="shared" si="10"/>
        <v>0</v>
      </c>
      <c r="T51" s="186" t="s">
        <v>142</v>
      </c>
      <c r="X51" s="12"/>
      <c r="Y51" s="12"/>
      <c r="AA51" s="1"/>
      <c r="AB51" s="1"/>
    </row>
    <row r="52" spans="2:28" ht="38.25" customHeight="1" x14ac:dyDescent="0.25">
      <c r="B52" s="366"/>
      <c r="C52" s="188" t="s">
        <v>24</v>
      </c>
      <c r="D52" s="131" t="s">
        <v>11</v>
      </c>
      <c r="E52" s="359" t="s">
        <v>337</v>
      </c>
      <c r="F52" s="347"/>
      <c r="G52" s="194" t="s">
        <v>269</v>
      </c>
      <c r="H52" s="64">
        <v>300</v>
      </c>
      <c r="I52" s="129">
        <v>800</v>
      </c>
      <c r="J52" s="163"/>
      <c r="K52" s="165">
        <f t="shared" si="6"/>
        <v>0</v>
      </c>
      <c r="L52" s="164">
        <f t="shared" si="7"/>
        <v>0</v>
      </c>
      <c r="M52" s="107">
        <v>1100</v>
      </c>
      <c r="N52" s="105">
        <v>1200</v>
      </c>
      <c r="O52" s="193">
        <f t="shared" si="8"/>
        <v>37.5</v>
      </c>
      <c r="P52" s="192">
        <v>1.0529999999999999E-3</v>
      </c>
      <c r="Q52" s="191">
        <f t="shared" si="9"/>
        <v>0</v>
      </c>
      <c r="R52" s="190">
        <f t="shared" si="4"/>
        <v>0</v>
      </c>
      <c r="S52" s="189">
        <f t="shared" si="10"/>
        <v>0</v>
      </c>
      <c r="T52" s="329" t="s">
        <v>80</v>
      </c>
      <c r="X52" s="12"/>
      <c r="Y52" s="12"/>
      <c r="AA52" s="1"/>
      <c r="AB52" s="1"/>
    </row>
    <row r="53" spans="2:28" ht="36.75" customHeight="1" x14ac:dyDescent="0.25">
      <c r="B53" s="366"/>
      <c r="C53" s="188" t="s">
        <v>24</v>
      </c>
      <c r="D53" s="131" t="s">
        <v>11</v>
      </c>
      <c r="E53" s="347"/>
      <c r="F53" s="347"/>
      <c r="G53" s="194" t="s">
        <v>124</v>
      </c>
      <c r="H53" s="64">
        <v>300</v>
      </c>
      <c r="I53" s="129">
        <v>800</v>
      </c>
      <c r="J53" s="163"/>
      <c r="K53" s="165">
        <f t="shared" si="6"/>
        <v>0</v>
      </c>
      <c r="L53" s="164">
        <f t="shared" si="7"/>
        <v>0</v>
      </c>
      <c r="M53" s="107">
        <v>1100</v>
      </c>
      <c r="N53" s="105">
        <v>1200</v>
      </c>
      <c r="O53" s="193">
        <f t="shared" si="8"/>
        <v>37.5</v>
      </c>
      <c r="P53" s="192">
        <v>1.0529999999999999E-3</v>
      </c>
      <c r="Q53" s="191">
        <f t="shared" si="9"/>
        <v>0</v>
      </c>
      <c r="R53" s="190"/>
      <c r="S53" s="189">
        <f t="shared" si="10"/>
        <v>0</v>
      </c>
      <c r="T53" s="329"/>
      <c r="X53" s="12"/>
      <c r="Y53" s="12"/>
      <c r="AA53" s="1"/>
      <c r="AB53" s="1"/>
    </row>
    <row r="54" spans="2:28" ht="64.5" customHeight="1" x14ac:dyDescent="0.25">
      <c r="B54" s="366"/>
      <c r="C54" s="195"/>
      <c r="D54" s="131" t="s">
        <v>11</v>
      </c>
      <c r="E54" s="347" t="s">
        <v>268</v>
      </c>
      <c r="F54" s="347"/>
      <c r="G54" s="194" t="s">
        <v>25</v>
      </c>
      <c r="H54" s="64">
        <v>150</v>
      </c>
      <c r="I54" s="129">
        <v>800</v>
      </c>
      <c r="J54" s="163"/>
      <c r="K54" s="165">
        <f t="shared" si="6"/>
        <v>0</v>
      </c>
      <c r="L54" s="164">
        <f t="shared" si="7"/>
        <v>0</v>
      </c>
      <c r="M54" s="107">
        <v>1150</v>
      </c>
      <c r="N54" s="105">
        <v>1250</v>
      </c>
      <c r="O54" s="193">
        <f t="shared" si="8"/>
        <v>43.75</v>
      </c>
      <c r="P54" s="192">
        <v>5.8799999999999998E-4</v>
      </c>
      <c r="Q54" s="191">
        <f t="shared" si="9"/>
        <v>0</v>
      </c>
      <c r="R54" s="190">
        <f>(H54*K54)/1000</f>
        <v>0</v>
      </c>
      <c r="S54" s="189">
        <f t="shared" si="10"/>
        <v>0</v>
      </c>
      <c r="T54" s="186" t="s">
        <v>142</v>
      </c>
      <c r="X54" s="12"/>
      <c r="Y54" s="12"/>
      <c r="AA54" s="1"/>
      <c r="AB54" s="1"/>
    </row>
    <row r="55" spans="2:28" ht="33.75" customHeight="1" thickBot="1" x14ac:dyDescent="0.3">
      <c r="B55" s="209"/>
      <c r="C55" s="188" t="s">
        <v>24</v>
      </c>
      <c r="D55" s="131" t="s">
        <v>11</v>
      </c>
      <c r="E55" s="344" t="s">
        <v>442</v>
      </c>
      <c r="F55" s="347"/>
      <c r="G55" s="194"/>
      <c r="H55" s="64" t="s">
        <v>266</v>
      </c>
      <c r="I55" s="129">
        <v>340</v>
      </c>
      <c r="J55" s="163"/>
      <c r="K55" s="166">
        <f t="shared" si="6"/>
        <v>0</v>
      </c>
      <c r="L55" s="164">
        <f t="shared" si="7"/>
        <v>0</v>
      </c>
      <c r="M55" s="107">
        <v>500</v>
      </c>
      <c r="N55" s="105">
        <v>550</v>
      </c>
      <c r="O55" s="193">
        <f t="shared" si="8"/>
        <v>47.058823529411761</v>
      </c>
      <c r="P55" s="192">
        <v>1.8630000000000001E-3</v>
      </c>
      <c r="Q55" s="191">
        <f t="shared" si="9"/>
        <v>0</v>
      </c>
      <c r="R55" s="190">
        <f>K55*0.1</f>
        <v>0</v>
      </c>
      <c r="S55" s="189">
        <f t="shared" si="10"/>
        <v>0</v>
      </c>
      <c r="T55" s="186" t="s">
        <v>105</v>
      </c>
      <c r="X55" s="12"/>
      <c r="Y55" s="12"/>
      <c r="AA55" s="1"/>
      <c r="AB55" s="1"/>
    </row>
    <row r="56" spans="2:28" x14ac:dyDescent="0.25">
      <c r="B56" s="159"/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34"/>
      <c r="X56" s="12"/>
      <c r="Y56" s="12"/>
      <c r="AA56" s="1"/>
      <c r="AB56" s="1"/>
    </row>
    <row r="57" spans="2:28" ht="28.5" x14ac:dyDescent="0.25">
      <c r="C57" s="14"/>
      <c r="D57" s="14"/>
      <c r="E57" s="14"/>
      <c r="F57" s="35"/>
      <c r="G57" s="14"/>
      <c r="H57" s="302" t="s">
        <v>26</v>
      </c>
      <c r="I57" s="302"/>
      <c r="J57" s="302"/>
      <c r="K57" s="303">
        <f>SUM(L5:L54)</f>
        <v>0</v>
      </c>
      <c r="L57" s="303"/>
      <c r="M57" s="303"/>
      <c r="N57" s="93"/>
      <c r="O57" s="93"/>
      <c r="P57" s="93"/>
      <c r="Q57" s="93"/>
      <c r="R57" s="14"/>
      <c r="S57" s="14"/>
      <c r="T57" s="81"/>
      <c r="U57" s="12"/>
      <c r="V57" s="12"/>
      <c r="W57" s="12"/>
      <c r="Z57" s="1"/>
      <c r="AA57" s="1"/>
      <c r="AB57" s="1"/>
    </row>
    <row r="58" spans="2:28" s="41" customFormat="1" x14ac:dyDescent="0.25">
      <c r="B58" s="40"/>
      <c r="C58" s="36"/>
      <c r="D58" s="36"/>
      <c r="E58" s="36"/>
      <c r="F58" s="37"/>
      <c r="G58" s="38"/>
      <c r="H58" s="38"/>
      <c r="I58" s="38"/>
      <c r="J58" s="38"/>
      <c r="K58" s="38"/>
      <c r="L58" s="39"/>
      <c r="M58" s="40"/>
      <c r="N58" s="40"/>
      <c r="O58" s="40"/>
      <c r="P58" s="40"/>
      <c r="Q58" s="40"/>
      <c r="R58" s="36"/>
      <c r="S58" s="36"/>
      <c r="T58" s="82"/>
      <c r="U58" s="12"/>
      <c r="V58" s="12"/>
      <c r="W58" s="12"/>
    </row>
    <row r="59" spans="2:28" s="46" customFormat="1" ht="18.75" customHeight="1" x14ac:dyDescent="0.35">
      <c r="B59" s="160"/>
      <c r="C59" s="42"/>
      <c r="D59" s="42"/>
      <c r="E59" s="215" t="s">
        <v>50</v>
      </c>
      <c r="F59" s="42"/>
      <c r="G59" s="42"/>
      <c r="H59" s="43"/>
      <c r="I59" s="43"/>
      <c r="J59" s="44"/>
      <c r="K59" s="304" t="s">
        <v>49</v>
      </c>
      <c r="L59" s="304"/>
      <c r="M59" s="304"/>
      <c r="N59" s="109"/>
      <c r="O59" s="109"/>
      <c r="P59" s="109"/>
      <c r="Q59" s="109"/>
      <c r="R59" s="44"/>
      <c r="S59" s="44"/>
      <c r="T59" s="73"/>
      <c r="U59" s="45"/>
      <c r="X59" s="47"/>
      <c r="Y59" s="47"/>
      <c r="Z59" s="47"/>
    </row>
    <row r="60" spans="2:28" x14ac:dyDescent="0.25">
      <c r="C60" s="48"/>
      <c r="D60" s="48"/>
      <c r="E60" s="48"/>
      <c r="F60" s="48"/>
      <c r="G60" s="48"/>
      <c r="H60" s="48"/>
      <c r="I60" s="48"/>
      <c r="J60" s="48"/>
      <c r="K60" s="48"/>
      <c r="L60" s="49"/>
      <c r="M60" s="48"/>
      <c r="N60" s="49"/>
      <c r="O60" s="48"/>
      <c r="P60" s="48"/>
      <c r="Q60" s="48"/>
      <c r="R60" s="49"/>
      <c r="S60" s="49"/>
      <c r="T60" s="83"/>
      <c r="U60" s="51"/>
      <c r="V60" s="51"/>
      <c r="Z60" s="1"/>
      <c r="AA60" s="1"/>
      <c r="AB60" s="1"/>
    </row>
    <row r="61" spans="2:28" ht="15.75" customHeight="1" x14ac:dyDescent="0.25">
      <c r="L61" s="11"/>
      <c r="U61" s="51"/>
      <c r="V61" s="51"/>
      <c r="Z61" s="1"/>
      <c r="AA61" s="1"/>
      <c r="AB61" s="1"/>
    </row>
    <row r="62" spans="2:28" ht="15.75" customHeight="1" x14ac:dyDescent="0.25">
      <c r="L62" s="11"/>
      <c r="U62" s="51"/>
      <c r="V62" s="51"/>
      <c r="Z62" s="1"/>
      <c r="AA62" s="1"/>
      <c r="AB62" s="1"/>
    </row>
    <row r="63" spans="2:28" ht="15.75" customHeight="1" x14ac:dyDescent="0.25">
      <c r="I63" s="30"/>
      <c r="J63" s="30"/>
      <c r="K63" s="52"/>
      <c r="L63" s="62"/>
      <c r="M63" s="52"/>
      <c r="N63" s="52"/>
      <c r="O63" s="52"/>
      <c r="P63" s="52"/>
      <c r="Q63" s="52"/>
      <c r="R63" s="52"/>
      <c r="S63" s="52"/>
      <c r="T63" s="78"/>
      <c r="U63" s="51"/>
      <c r="V63" s="51"/>
      <c r="Z63" s="1"/>
      <c r="AA63" s="1"/>
      <c r="AB63" s="1"/>
    </row>
    <row r="64" spans="2:28" ht="15.75" customHeight="1" x14ac:dyDescent="0.25">
      <c r="I64" s="30"/>
      <c r="J64" s="53"/>
      <c r="K64" s="18"/>
      <c r="L64" s="17"/>
      <c r="M64" s="18"/>
      <c r="N64" s="18"/>
      <c r="O64" s="18"/>
      <c r="P64" s="18"/>
      <c r="Q64" s="18"/>
      <c r="R64" s="18"/>
      <c r="S64" s="18"/>
      <c r="T64" s="79"/>
      <c r="U64" s="51"/>
      <c r="V64" s="51"/>
      <c r="Z64" s="1"/>
      <c r="AA64" s="1"/>
      <c r="AB64" s="1"/>
    </row>
    <row r="65" spans="3:28" ht="15.75" customHeight="1" x14ac:dyDescent="0.25">
      <c r="I65" s="30"/>
      <c r="J65" s="30"/>
      <c r="K65" s="24"/>
      <c r="L65" s="24"/>
      <c r="M65" s="24"/>
      <c r="N65" s="24"/>
      <c r="O65" s="24"/>
      <c r="P65" s="24"/>
      <c r="Q65" s="24"/>
      <c r="R65" s="24"/>
      <c r="S65" s="24"/>
      <c r="T65" s="80"/>
      <c r="U65" s="51"/>
      <c r="V65" s="51"/>
      <c r="Z65" s="1"/>
      <c r="AA65" s="1"/>
      <c r="AB65" s="1"/>
    </row>
    <row r="66" spans="3:28" x14ac:dyDescent="0.25">
      <c r="C66" s="54"/>
      <c r="I66" s="54"/>
      <c r="J66" s="54"/>
      <c r="K66" s="54"/>
      <c r="L66" s="54"/>
      <c r="M66" s="55"/>
      <c r="N66" s="55"/>
      <c r="O66" s="55"/>
      <c r="P66" s="55"/>
      <c r="Q66" s="55"/>
      <c r="R66" s="55"/>
      <c r="S66" s="55"/>
      <c r="T66" s="85"/>
    </row>
    <row r="67" spans="3:28" x14ac:dyDescent="0.25">
      <c r="C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85"/>
    </row>
    <row r="68" spans="3:28" x14ac:dyDescent="0.25">
      <c r="C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85"/>
    </row>
    <row r="69" spans="3:28" x14ac:dyDescent="0.25">
      <c r="C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85"/>
    </row>
  </sheetData>
  <sheetProtection algorithmName="SHA-512" hashValue="25YJenVRX9vpMNCT0KAxV3rKlZuahjx/v2UdOkZ4ac0yDm98TEmwAbplvzuxKeD8tpaxqoFt+5y0P1SMqRsGsA==" saltValue="r74c6sZdTwB3QUHw/y2zeA==" spinCount="100000" sheet="1" objects="1" scenarios="1"/>
  <mergeCells count="44">
    <mergeCell ref="B28:B41"/>
    <mergeCell ref="E41:F41"/>
    <mergeCell ref="E42:F44"/>
    <mergeCell ref="E28:F33"/>
    <mergeCell ref="K59:M59"/>
    <mergeCell ref="B42:B54"/>
    <mergeCell ref="E39:F39"/>
    <mergeCell ref="E40:F40"/>
    <mergeCell ref="H57:J57"/>
    <mergeCell ref="K57:M57"/>
    <mergeCell ref="E54:F54"/>
    <mergeCell ref="E45:F46"/>
    <mergeCell ref="E51:F51"/>
    <mergeCell ref="E55:F55"/>
    <mergeCell ref="B5:B25"/>
    <mergeCell ref="E4:F4"/>
    <mergeCell ref="E5:F11"/>
    <mergeCell ref="T5:T11"/>
    <mergeCell ref="E18:F19"/>
    <mergeCell ref="T18:T19"/>
    <mergeCell ref="E20:F26"/>
    <mergeCell ref="T20:T26"/>
    <mergeCell ref="E12:F17"/>
    <mergeCell ref="T12:T17"/>
    <mergeCell ref="I1:L1"/>
    <mergeCell ref="G1:H1"/>
    <mergeCell ref="M1:T1"/>
    <mergeCell ref="G2:M2"/>
    <mergeCell ref="L3:L4"/>
    <mergeCell ref="M3:T3"/>
    <mergeCell ref="E27:F27"/>
    <mergeCell ref="T28:T33"/>
    <mergeCell ref="E34:F35"/>
    <mergeCell ref="T34:T35"/>
    <mergeCell ref="E52:F53"/>
    <mergeCell ref="T52:T53"/>
    <mergeCell ref="E47:F50"/>
    <mergeCell ref="T49:T50"/>
    <mergeCell ref="E36:F36"/>
    <mergeCell ref="E37:F38"/>
    <mergeCell ref="T37:T38"/>
    <mergeCell ref="T45:T46"/>
    <mergeCell ref="T47:T48"/>
    <mergeCell ref="T42:T44"/>
  </mergeCells>
  <conditionalFormatting sqref="J5:J55">
    <cfRule type="cellIs" dxfId="38" priority="7" stopIfTrue="1" operator="greaterThanOrEqual">
      <formula>1</formula>
    </cfRule>
  </conditionalFormatting>
  <conditionalFormatting sqref="K5:K55">
    <cfRule type="cellIs" priority="5" stopIfTrue="1" operator="equal">
      <formula>0</formula>
    </cfRule>
    <cfRule type="cellIs" dxfId="37" priority="6" stopIfTrue="1" operator="greaterThan">
      <formula>0</formula>
    </cfRule>
  </conditionalFormatting>
  <conditionalFormatting sqref="K57:M57">
    <cfRule type="cellIs" dxfId="36" priority="3" stopIfTrue="1" operator="lessThanOrEqual">
      <formula>20000</formula>
    </cfRule>
    <cfRule type="cellIs" dxfId="35" priority="4" stopIfTrue="1" operator="greaterThanOrEqual">
      <formula>20000</formula>
    </cfRule>
  </conditionalFormatting>
  <conditionalFormatting sqref="D5:D55">
    <cfRule type="containsText" dxfId="34" priority="1" stopIfTrue="1" operator="containsText" text="ожидается">
      <formula>NOT(ISERROR(SEARCH("ожидается",D5)))</formula>
    </cfRule>
    <cfRule type="containsText" dxfId="33" priority="2" stopIfTrue="1" operator="containsText" text="в наличии">
      <formula>NOT(ISERROR(SEARCH("в наличии",D5)))</formula>
    </cfRule>
  </conditionalFormatting>
  <hyperlinks>
    <hyperlink ref="E59" location="'Standart Line'!A1" display="НАЗАД"/>
    <hyperlink ref="K59:M59" location="'Pink Power'!A1" display="ДАЛЕЕ"/>
    <hyperlink ref="E2" location="'Standart Line'!A1" display="НАЗАД"/>
    <hyperlink ref="E54:F54" r:id="rId1" display="http://steelmuscles.ru/product/other/healthshot_black"/>
    <hyperlink ref="E39:F39" r:id="rId2" display="http://steelmuscles.ru/product/other/con_black"/>
    <hyperlink ref="E37:F38" r:id="rId3" display="http://steelmuscles.ru/product/other/grow_blaсk"/>
    <hyperlink ref="E36:F36" r:id="rId4" display="http://steelmuscles.ru/product/other/creatine_black"/>
    <hyperlink ref="E40:F40" r:id="rId5" display="GLUTAMINE Anticatabolic"/>
    <hyperlink ref="E45:F46" r:id="rId6" display="http://steelmuscles.ru/product/other/radx"/>
    <hyperlink ref="E41:F41" r:id="rId7" display="POWER PUNP"/>
    <hyperlink ref="E27:F27" r:id="rId8" display="ВСАА"/>
  </hyperlinks>
  <printOptions horizontalCentered="1" verticalCentered="1"/>
  <pageMargins left="0.19685039370078741" right="0.52994791666666663" top="0.19685039370078741" bottom="0.19685039370078741" header="0.19685039370078741" footer="0.19685039370078741"/>
  <pageSetup paperSize="9" scale="53" orientation="portrait" r:id="rId9"/>
  <headerFooter>
    <oddHeader>&amp;C
&amp;G</oddHeader>
  </headerFooter>
  <colBreaks count="1" manualBreakCount="1">
    <brk id="28" max="1048575" man="1"/>
  </colBreaks>
  <drawing r:id="rId10"/>
  <legacyDrawingHF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FF99FF"/>
    <pageSetUpPr fitToPage="1"/>
  </sheetPr>
  <dimension ref="B1:AC47"/>
  <sheetViews>
    <sheetView showGridLines="0" showRowColHeaders="0" view="pageBreakPreview" zoomScaleNormal="100" zoomScaleSheetLayoutView="100" zoomScalePageLayoutView="40" workbookViewId="0">
      <pane xSplit="20" ySplit="4" topLeftCell="U5" activePane="bottomRight" state="frozen"/>
      <selection pane="topRight" activeCell="O1" sqref="O1"/>
      <selection pane="bottomLeft" activeCell="A5" sqref="A5"/>
      <selection pane="bottomRight" activeCell="N17" sqref="N17:N22"/>
    </sheetView>
  </sheetViews>
  <sheetFormatPr defaultColWidth="9.140625" defaultRowHeight="15" x14ac:dyDescent="0.25"/>
  <cols>
    <col min="1" max="1" width="9.140625" style="1"/>
    <col min="2" max="2" width="26.7109375" style="15" customWidth="1"/>
    <col min="3" max="3" width="11.140625" style="1" customWidth="1"/>
    <col min="4" max="4" width="10.5703125" style="1" bestFit="1" customWidth="1"/>
    <col min="5" max="5" width="19.5703125" style="1" customWidth="1"/>
    <col min="6" max="6" width="19.42578125" style="1" customWidth="1"/>
    <col min="7" max="7" width="23.85546875" style="1" customWidth="1"/>
    <col min="8" max="8" width="8" style="1" bestFit="1" customWidth="1"/>
    <col min="9" max="9" width="8.85546875" style="1" bestFit="1" customWidth="1"/>
    <col min="10" max="10" width="10" style="1" bestFit="1" customWidth="1"/>
    <col min="11" max="11" width="13.140625" style="1" customWidth="1"/>
    <col min="12" max="12" width="13.28515625" style="50" customWidth="1"/>
    <col min="13" max="13" width="11.140625" style="1" customWidth="1"/>
    <col min="14" max="14" width="12.7109375" style="1" customWidth="1"/>
    <col min="15" max="15" width="12.28515625" style="1" hidden="1" customWidth="1"/>
    <col min="16" max="17" width="9.85546875" style="1" hidden="1" customWidth="1"/>
    <col min="18" max="18" width="11.7109375" style="11" hidden="1" customWidth="1"/>
    <col min="19" max="19" width="11.42578125" style="11" hidden="1" customWidth="1"/>
    <col min="20" max="20" width="18.28515625" style="84" customWidth="1"/>
    <col min="21" max="21" width="7" style="11" customWidth="1"/>
    <col min="22" max="22" width="8.85546875" style="1" bestFit="1" customWidth="1"/>
    <col min="23" max="23" width="6.42578125" style="1" bestFit="1" customWidth="1"/>
    <col min="24" max="24" width="10.85546875" style="1" bestFit="1" customWidth="1"/>
    <col min="25" max="25" width="9.140625" style="1" bestFit="1" customWidth="1"/>
    <col min="26" max="26" width="7.28515625" style="12" customWidth="1"/>
    <col min="27" max="27" width="12.28515625" style="13" customWidth="1"/>
    <col min="28" max="28" width="7.85546875" style="13" customWidth="1"/>
    <col min="29" max="16384" width="9.140625" style="1"/>
  </cols>
  <sheetData>
    <row r="1" spans="2:29" ht="26.25" x14ac:dyDescent="0.35">
      <c r="C1" s="10"/>
      <c r="D1" s="10"/>
      <c r="E1" s="10"/>
      <c r="F1" s="10"/>
      <c r="G1" s="364" t="s">
        <v>299</v>
      </c>
      <c r="H1" s="364"/>
      <c r="I1" s="377" t="s">
        <v>407</v>
      </c>
      <c r="J1" s="377"/>
      <c r="K1" s="377"/>
      <c r="L1" s="377"/>
      <c r="M1" s="317" t="s">
        <v>408</v>
      </c>
      <c r="N1" s="317"/>
      <c r="O1" s="317"/>
      <c r="P1" s="317"/>
      <c r="Q1" s="317"/>
      <c r="R1" s="318"/>
      <c r="S1" s="318"/>
      <c r="T1" s="319"/>
    </row>
    <row r="2" spans="2:29" ht="38.25" customHeight="1" x14ac:dyDescent="0.25">
      <c r="C2" s="14"/>
      <c r="D2" s="14"/>
      <c r="E2" s="215" t="s">
        <v>50</v>
      </c>
      <c r="F2" s="14"/>
      <c r="G2" s="378" t="s">
        <v>421</v>
      </c>
      <c r="H2" s="379"/>
      <c r="I2" s="379"/>
      <c r="J2" s="379"/>
      <c r="K2" s="379"/>
      <c r="L2" s="379"/>
      <c r="M2" s="379"/>
      <c r="N2" s="187"/>
      <c r="O2" s="187"/>
      <c r="P2" s="187"/>
      <c r="Q2" s="187"/>
      <c r="R2" s="15"/>
      <c r="S2" s="15"/>
      <c r="T2" s="81"/>
    </row>
    <row r="3" spans="2:29" ht="30" customHeight="1" thickBot="1" x14ac:dyDescent="0.4">
      <c r="C3" s="14"/>
      <c r="D3" s="14"/>
      <c r="E3" s="14"/>
      <c r="F3" s="14"/>
      <c r="G3" s="16"/>
      <c r="H3" s="16"/>
      <c r="I3" s="14"/>
      <c r="J3" s="14"/>
      <c r="K3" s="14"/>
      <c r="L3" s="321" t="s">
        <v>117</v>
      </c>
      <c r="M3" s="323">
        <f>K35</f>
        <v>0</v>
      </c>
      <c r="N3" s="324"/>
      <c r="O3" s="324"/>
      <c r="P3" s="324"/>
      <c r="Q3" s="324"/>
      <c r="R3" s="325"/>
      <c r="S3" s="325"/>
      <c r="T3" s="326"/>
    </row>
    <row r="4" spans="2:29" ht="36.75" customHeight="1" x14ac:dyDescent="0.25">
      <c r="C4" s="75"/>
      <c r="D4" s="132" t="s">
        <v>0</v>
      </c>
      <c r="E4" s="313" t="s">
        <v>118</v>
      </c>
      <c r="F4" s="313"/>
      <c r="G4" s="132" t="s">
        <v>10</v>
      </c>
      <c r="H4" s="132" t="s">
        <v>76</v>
      </c>
      <c r="I4" s="132" t="s">
        <v>77</v>
      </c>
      <c r="J4" s="203" t="s">
        <v>78</v>
      </c>
      <c r="K4" s="204" t="s">
        <v>79</v>
      </c>
      <c r="L4" s="365"/>
      <c r="M4" s="132" t="s">
        <v>17</v>
      </c>
      <c r="N4" s="132" t="s">
        <v>130</v>
      </c>
      <c r="O4" s="132" t="s">
        <v>143</v>
      </c>
      <c r="P4" s="132" t="s">
        <v>120</v>
      </c>
      <c r="Q4" s="132" t="s">
        <v>119</v>
      </c>
      <c r="R4" s="132" t="s">
        <v>122</v>
      </c>
      <c r="S4" s="132" t="s">
        <v>17</v>
      </c>
      <c r="T4" s="132" t="s">
        <v>297</v>
      </c>
      <c r="U4" s="17"/>
      <c r="V4" s="18"/>
      <c r="W4" s="18"/>
      <c r="X4" s="18"/>
      <c r="Y4" s="18"/>
      <c r="AC4" s="14"/>
    </row>
    <row r="5" spans="2:29" ht="21" hidden="1" customHeight="1" x14ac:dyDescent="0.25">
      <c r="B5" s="366"/>
      <c r="C5" s="22"/>
      <c r="D5" s="131" t="s">
        <v>162</v>
      </c>
      <c r="E5" s="367" t="s">
        <v>295</v>
      </c>
      <c r="F5" s="367"/>
      <c r="G5" s="200" t="s">
        <v>164</v>
      </c>
      <c r="H5" s="89">
        <v>900</v>
      </c>
      <c r="I5" s="20"/>
      <c r="J5" s="199"/>
      <c r="K5" s="165">
        <f t="shared" ref="K5:K10" si="0">2*(ROUND(J5/2,0))</f>
        <v>0</v>
      </c>
      <c r="L5" s="164">
        <f t="shared" ref="L5:L10" si="1">I5*K5</f>
        <v>0</v>
      </c>
      <c r="M5" s="107">
        <v>1690</v>
      </c>
      <c r="N5" s="105">
        <v>1790</v>
      </c>
      <c r="O5" s="193" t="e">
        <f t="shared" ref="O5:O10" si="2">((M5-I5)/I5)*100</f>
        <v>#DIV/0!</v>
      </c>
      <c r="P5" s="192">
        <v>4.9500000000000004E-3</v>
      </c>
      <c r="Q5" s="191">
        <f t="shared" ref="Q5:Q11" si="3">K5*P5</f>
        <v>0</v>
      </c>
      <c r="R5" s="190">
        <f t="shared" ref="R5:R10" si="4">(H5*K5)/1000</f>
        <v>0</v>
      </c>
      <c r="S5" s="189">
        <f t="shared" ref="S5:S10" si="5">K5*M5</f>
        <v>0</v>
      </c>
      <c r="T5" s="329" t="s">
        <v>66</v>
      </c>
      <c r="U5" s="29"/>
      <c r="V5" s="30"/>
      <c r="W5" s="30"/>
      <c r="X5" s="30"/>
      <c r="Y5" s="30"/>
      <c r="Z5" s="25"/>
      <c r="AA5" s="26"/>
      <c r="AB5" s="26"/>
      <c r="AC5" s="14"/>
    </row>
    <row r="6" spans="2:29" ht="21" hidden="1" customHeight="1" x14ac:dyDescent="0.25">
      <c r="B6" s="366"/>
      <c r="C6" s="22"/>
      <c r="D6" s="131" t="s">
        <v>162</v>
      </c>
      <c r="E6" s="367"/>
      <c r="F6" s="367"/>
      <c r="G6" s="200" t="s">
        <v>373</v>
      </c>
      <c r="H6" s="89">
        <v>900</v>
      </c>
      <c r="I6" s="20"/>
      <c r="J6" s="199"/>
      <c r="K6" s="165">
        <f t="shared" si="0"/>
        <v>0</v>
      </c>
      <c r="L6" s="164">
        <f t="shared" si="1"/>
        <v>0</v>
      </c>
      <c r="M6" s="107">
        <v>1690</v>
      </c>
      <c r="N6" s="105">
        <v>1790</v>
      </c>
      <c r="O6" s="193" t="e">
        <f t="shared" si="2"/>
        <v>#DIV/0!</v>
      </c>
      <c r="P6" s="192">
        <v>4.9500000000000004E-3</v>
      </c>
      <c r="Q6" s="191">
        <f t="shared" si="3"/>
        <v>0</v>
      </c>
      <c r="R6" s="190">
        <f t="shared" si="4"/>
        <v>0</v>
      </c>
      <c r="S6" s="189">
        <f t="shared" si="5"/>
        <v>0</v>
      </c>
      <c r="T6" s="329"/>
      <c r="U6" s="29"/>
      <c r="V6" s="30"/>
      <c r="W6" s="30"/>
      <c r="X6" s="30"/>
      <c r="Y6" s="30"/>
      <c r="Z6" s="25"/>
      <c r="AA6" s="26"/>
      <c r="AB6" s="26"/>
      <c r="AC6" s="14"/>
    </row>
    <row r="7" spans="2:29" ht="21" hidden="1" customHeight="1" x14ac:dyDescent="0.25">
      <c r="B7" s="366"/>
      <c r="C7" s="22"/>
      <c r="D7" s="131" t="s">
        <v>162</v>
      </c>
      <c r="E7" s="367"/>
      <c r="F7" s="367"/>
      <c r="G7" s="200" t="s">
        <v>374</v>
      </c>
      <c r="H7" s="89">
        <v>900</v>
      </c>
      <c r="I7" s="20"/>
      <c r="J7" s="199"/>
      <c r="K7" s="165">
        <f t="shared" si="0"/>
        <v>0</v>
      </c>
      <c r="L7" s="164">
        <f t="shared" si="1"/>
        <v>0</v>
      </c>
      <c r="M7" s="107">
        <v>1690</v>
      </c>
      <c r="N7" s="105">
        <v>1790</v>
      </c>
      <c r="O7" s="193" t="e">
        <f t="shared" si="2"/>
        <v>#DIV/0!</v>
      </c>
      <c r="P7" s="192">
        <v>4.9500000000000004E-3</v>
      </c>
      <c r="Q7" s="191">
        <f t="shared" si="3"/>
        <v>0</v>
      </c>
      <c r="R7" s="190">
        <f t="shared" si="4"/>
        <v>0</v>
      </c>
      <c r="S7" s="189">
        <f t="shared" si="5"/>
        <v>0</v>
      </c>
      <c r="T7" s="329"/>
      <c r="U7" s="29"/>
      <c r="V7" s="30"/>
      <c r="W7" s="30"/>
      <c r="X7" s="30"/>
      <c r="Y7" s="30"/>
      <c r="Z7" s="25"/>
      <c r="AA7" s="26"/>
      <c r="AB7" s="26"/>
      <c r="AC7" s="14"/>
    </row>
    <row r="8" spans="2:29" ht="21" hidden="1" customHeight="1" x14ac:dyDescent="0.25">
      <c r="B8" s="366"/>
      <c r="C8" s="22"/>
      <c r="D8" s="131" t="s">
        <v>162</v>
      </c>
      <c r="E8" s="367"/>
      <c r="F8" s="367"/>
      <c r="G8" s="200" t="s">
        <v>375</v>
      </c>
      <c r="H8" s="89">
        <v>900</v>
      </c>
      <c r="I8" s="20"/>
      <c r="J8" s="199"/>
      <c r="K8" s="165">
        <f t="shared" si="0"/>
        <v>0</v>
      </c>
      <c r="L8" s="164">
        <f t="shared" si="1"/>
        <v>0</v>
      </c>
      <c r="M8" s="107">
        <v>1690</v>
      </c>
      <c r="N8" s="105">
        <v>1790</v>
      </c>
      <c r="O8" s="193" t="e">
        <f t="shared" si="2"/>
        <v>#DIV/0!</v>
      </c>
      <c r="P8" s="192">
        <v>4.9500000000000004E-3</v>
      </c>
      <c r="Q8" s="191">
        <f t="shared" si="3"/>
        <v>0</v>
      </c>
      <c r="R8" s="190">
        <f t="shared" si="4"/>
        <v>0</v>
      </c>
      <c r="S8" s="189">
        <f t="shared" si="5"/>
        <v>0</v>
      </c>
      <c r="T8" s="329"/>
      <c r="U8" s="29"/>
      <c r="V8" s="30"/>
      <c r="W8" s="30"/>
      <c r="X8" s="30"/>
      <c r="Y8" s="30"/>
      <c r="Z8" s="25"/>
      <c r="AA8" s="26"/>
      <c r="AB8" s="26"/>
      <c r="AC8" s="14"/>
    </row>
    <row r="9" spans="2:29" ht="21" hidden="1" customHeight="1" x14ac:dyDescent="0.25">
      <c r="B9" s="366"/>
      <c r="C9" s="22"/>
      <c r="D9" s="131" t="s">
        <v>162</v>
      </c>
      <c r="E9" s="367"/>
      <c r="F9" s="367"/>
      <c r="G9" s="200" t="s">
        <v>376</v>
      </c>
      <c r="H9" s="89">
        <v>900</v>
      </c>
      <c r="I9" s="20"/>
      <c r="J9" s="199"/>
      <c r="K9" s="165">
        <f t="shared" si="0"/>
        <v>0</v>
      </c>
      <c r="L9" s="164">
        <f t="shared" si="1"/>
        <v>0</v>
      </c>
      <c r="M9" s="107">
        <v>1690</v>
      </c>
      <c r="N9" s="105">
        <v>1790</v>
      </c>
      <c r="O9" s="193" t="e">
        <f t="shared" si="2"/>
        <v>#DIV/0!</v>
      </c>
      <c r="P9" s="192">
        <v>4.9500000000000004E-3</v>
      </c>
      <c r="Q9" s="191">
        <f t="shared" si="3"/>
        <v>0</v>
      </c>
      <c r="R9" s="190">
        <f t="shared" si="4"/>
        <v>0</v>
      </c>
      <c r="S9" s="189">
        <f t="shared" si="5"/>
        <v>0</v>
      </c>
      <c r="T9" s="329"/>
      <c r="U9" s="29"/>
      <c r="V9" s="30"/>
      <c r="W9" s="30"/>
      <c r="X9" s="30"/>
      <c r="Y9" s="30"/>
      <c r="Z9" s="25"/>
      <c r="AA9" s="26"/>
      <c r="AB9" s="26"/>
      <c r="AC9" s="14"/>
    </row>
    <row r="10" spans="2:29" ht="21" hidden="1" customHeight="1" x14ac:dyDescent="0.25">
      <c r="B10" s="366"/>
      <c r="C10" s="22"/>
      <c r="D10" s="131" t="s">
        <v>162</v>
      </c>
      <c r="E10" s="367"/>
      <c r="F10" s="367"/>
      <c r="G10" s="200" t="s">
        <v>292</v>
      </c>
      <c r="H10" s="89">
        <v>900</v>
      </c>
      <c r="I10" s="20"/>
      <c r="J10" s="199"/>
      <c r="K10" s="165">
        <f t="shared" si="0"/>
        <v>0</v>
      </c>
      <c r="L10" s="164">
        <f t="shared" si="1"/>
        <v>0</v>
      </c>
      <c r="M10" s="107">
        <v>1690</v>
      </c>
      <c r="N10" s="105">
        <v>1790</v>
      </c>
      <c r="O10" s="193" t="e">
        <f t="shared" si="2"/>
        <v>#DIV/0!</v>
      </c>
      <c r="P10" s="192">
        <v>4.9500000000000004E-3</v>
      </c>
      <c r="Q10" s="191">
        <f t="shared" si="3"/>
        <v>0</v>
      </c>
      <c r="R10" s="190">
        <f t="shared" si="4"/>
        <v>0</v>
      </c>
      <c r="S10" s="189">
        <f t="shared" si="5"/>
        <v>0</v>
      </c>
      <c r="T10" s="329"/>
      <c r="U10" s="29"/>
      <c r="V10" s="30"/>
      <c r="W10" s="30"/>
      <c r="X10" s="30"/>
      <c r="Y10" s="30"/>
      <c r="Z10" s="25"/>
      <c r="AA10" s="26"/>
      <c r="AB10" s="26"/>
      <c r="AC10" s="14"/>
    </row>
    <row r="11" spans="2:29" ht="21" hidden="1" customHeight="1" x14ac:dyDescent="0.25">
      <c r="B11" s="366"/>
      <c r="C11" s="22"/>
      <c r="D11" s="131" t="s">
        <v>162</v>
      </c>
      <c r="E11" s="371" t="s">
        <v>384</v>
      </c>
      <c r="F11" s="372"/>
      <c r="G11" s="200" t="s">
        <v>164</v>
      </c>
      <c r="H11" s="89">
        <v>450</v>
      </c>
      <c r="I11" s="20"/>
      <c r="J11" s="199"/>
      <c r="K11" s="165">
        <f t="shared" ref="K11:K16" si="6">2*(ROUND(J11/2,0))</f>
        <v>0</v>
      </c>
      <c r="L11" s="164">
        <f t="shared" ref="L11:L16" si="7">I11*K11</f>
        <v>0</v>
      </c>
      <c r="M11" s="107"/>
      <c r="N11" s="105"/>
      <c r="O11" s="193" t="e">
        <f t="shared" ref="O11:O16" si="8">((M11-I11)/I11)*100</f>
        <v>#DIV/0!</v>
      </c>
      <c r="P11" s="192">
        <v>1.539E-3</v>
      </c>
      <c r="Q11" s="191">
        <f t="shared" si="3"/>
        <v>0</v>
      </c>
      <c r="R11" s="190">
        <f t="shared" ref="R11:R16" si="9">(H11*K11)/1000</f>
        <v>0</v>
      </c>
      <c r="S11" s="189">
        <f t="shared" ref="S11:S16" si="10">K11*M11</f>
        <v>0</v>
      </c>
      <c r="T11" s="330" t="s">
        <v>80</v>
      </c>
      <c r="U11" s="29"/>
      <c r="V11" s="30"/>
      <c r="W11" s="30"/>
      <c r="X11" s="30"/>
      <c r="Y11" s="30"/>
      <c r="Z11" s="25"/>
      <c r="AA11" s="26"/>
      <c r="AB11" s="26"/>
      <c r="AC11" s="14"/>
    </row>
    <row r="12" spans="2:29" ht="21" hidden="1" customHeight="1" x14ac:dyDescent="0.25">
      <c r="B12" s="366"/>
      <c r="C12" s="22"/>
      <c r="D12" s="131" t="s">
        <v>162</v>
      </c>
      <c r="E12" s="373"/>
      <c r="F12" s="374"/>
      <c r="G12" s="200" t="s">
        <v>373</v>
      </c>
      <c r="H12" s="89">
        <v>450</v>
      </c>
      <c r="I12" s="20"/>
      <c r="J12" s="199"/>
      <c r="K12" s="165">
        <f t="shared" si="6"/>
        <v>0</v>
      </c>
      <c r="L12" s="164">
        <f t="shared" si="7"/>
        <v>0</v>
      </c>
      <c r="M12" s="107"/>
      <c r="N12" s="105"/>
      <c r="O12" s="193" t="e">
        <f t="shared" si="8"/>
        <v>#DIV/0!</v>
      </c>
      <c r="P12" s="192">
        <v>1.539E-3</v>
      </c>
      <c r="Q12" s="191">
        <f t="shared" ref="Q12:Q16" si="11">K12*P12</f>
        <v>0</v>
      </c>
      <c r="R12" s="190">
        <f t="shared" si="9"/>
        <v>0</v>
      </c>
      <c r="S12" s="189">
        <f t="shared" si="10"/>
        <v>0</v>
      </c>
      <c r="T12" s="331"/>
      <c r="U12" s="29"/>
      <c r="V12" s="30"/>
      <c r="W12" s="30"/>
      <c r="X12" s="30"/>
      <c r="Y12" s="30"/>
      <c r="Z12" s="25"/>
      <c r="AA12" s="26"/>
      <c r="AB12" s="26"/>
      <c r="AC12" s="14"/>
    </row>
    <row r="13" spans="2:29" ht="21" hidden="1" customHeight="1" x14ac:dyDescent="0.25">
      <c r="B13" s="366"/>
      <c r="C13" s="22"/>
      <c r="D13" s="131" t="s">
        <v>162</v>
      </c>
      <c r="E13" s="373"/>
      <c r="F13" s="374"/>
      <c r="G13" s="200" t="s">
        <v>374</v>
      </c>
      <c r="H13" s="89">
        <v>450</v>
      </c>
      <c r="I13" s="20"/>
      <c r="J13" s="199"/>
      <c r="K13" s="165">
        <f t="shared" si="6"/>
        <v>0</v>
      </c>
      <c r="L13" s="164">
        <f t="shared" si="7"/>
        <v>0</v>
      </c>
      <c r="M13" s="107"/>
      <c r="N13" s="105"/>
      <c r="O13" s="193" t="e">
        <f t="shared" si="8"/>
        <v>#DIV/0!</v>
      </c>
      <c r="P13" s="192">
        <v>1.539E-3</v>
      </c>
      <c r="Q13" s="191">
        <f t="shared" si="11"/>
        <v>0</v>
      </c>
      <c r="R13" s="190">
        <f t="shared" si="9"/>
        <v>0</v>
      </c>
      <c r="S13" s="189">
        <f t="shared" si="10"/>
        <v>0</v>
      </c>
      <c r="T13" s="331"/>
      <c r="U13" s="29"/>
      <c r="V13" s="30"/>
      <c r="W13" s="30"/>
      <c r="X13" s="30"/>
      <c r="Y13" s="30"/>
      <c r="Z13" s="25"/>
      <c r="AA13" s="26"/>
      <c r="AB13" s="26"/>
      <c r="AC13" s="14"/>
    </row>
    <row r="14" spans="2:29" ht="21" hidden="1" customHeight="1" x14ac:dyDescent="0.25">
      <c r="B14" s="366"/>
      <c r="C14" s="22"/>
      <c r="D14" s="131" t="s">
        <v>162</v>
      </c>
      <c r="E14" s="373"/>
      <c r="F14" s="374"/>
      <c r="G14" s="200" t="s">
        <v>375</v>
      </c>
      <c r="H14" s="89">
        <v>450</v>
      </c>
      <c r="I14" s="20"/>
      <c r="J14" s="199"/>
      <c r="K14" s="165">
        <f t="shared" si="6"/>
        <v>0</v>
      </c>
      <c r="L14" s="164">
        <f t="shared" si="7"/>
        <v>0</v>
      </c>
      <c r="M14" s="107"/>
      <c r="N14" s="105"/>
      <c r="O14" s="193" t="e">
        <f t="shared" si="8"/>
        <v>#DIV/0!</v>
      </c>
      <c r="P14" s="192">
        <v>1.539E-3</v>
      </c>
      <c r="Q14" s="191">
        <f t="shared" si="11"/>
        <v>0</v>
      </c>
      <c r="R14" s="190">
        <f t="shared" si="9"/>
        <v>0</v>
      </c>
      <c r="S14" s="189">
        <f t="shared" si="10"/>
        <v>0</v>
      </c>
      <c r="T14" s="331"/>
      <c r="U14" s="29"/>
      <c r="V14" s="30"/>
      <c r="W14" s="30"/>
      <c r="X14" s="30"/>
      <c r="Y14" s="30"/>
      <c r="Z14" s="25"/>
      <c r="AA14" s="26"/>
      <c r="AB14" s="26"/>
      <c r="AC14" s="14"/>
    </row>
    <row r="15" spans="2:29" ht="21" hidden="1" customHeight="1" x14ac:dyDescent="0.25">
      <c r="B15" s="366"/>
      <c r="C15" s="22"/>
      <c r="D15" s="131" t="s">
        <v>162</v>
      </c>
      <c r="E15" s="373"/>
      <c r="F15" s="374"/>
      <c r="G15" s="200" t="s">
        <v>376</v>
      </c>
      <c r="H15" s="89">
        <v>450</v>
      </c>
      <c r="I15" s="20"/>
      <c r="J15" s="199"/>
      <c r="K15" s="165">
        <f t="shared" si="6"/>
        <v>0</v>
      </c>
      <c r="L15" s="164">
        <f t="shared" si="7"/>
        <v>0</v>
      </c>
      <c r="M15" s="107"/>
      <c r="N15" s="105"/>
      <c r="O15" s="193" t="e">
        <f t="shared" si="8"/>
        <v>#DIV/0!</v>
      </c>
      <c r="P15" s="192">
        <v>1.539E-3</v>
      </c>
      <c r="Q15" s="191">
        <f t="shared" si="11"/>
        <v>0</v>
      </c>
      <c r="R15" s="190">
        <f t="shared" si="9"/>
        <v>0</v>
      </c>
      <c r="S15" s="189">
        <f t="shared" si="10"/>
        <v>0</v>
      </c>
      <c r="T15" s="331"/>
      <c r="U15" s="29"/>
      <c r="V15" s="30"/>
      <c r="W15" s="30"/>
      <c r="X15" s="30"/>
      <c r="Y15" s="30"/>
      <c r="Z15" s="25"/>
      <c r="AA15" s="26"/>
      <c r="AB15" s="26"/>
      <c r="AC15" s="14"/>
    </row>
    <row r="16" spans="2:29" ht="21" hidden="1" customHeight="1" x14ac:dyDescent="0.25">
      <c r="B16" s="366"/>
      <c r="C16" s="22"/>
      <c r="D16" s="131" t="s">
        <v>162</v>
      </c>
      <c r="E16" s="375"/>
      <c r="F16" s="376"/>
      <c r="G16" s="200" t="s">
        <v>292</v>
      </c>
      <c r="H16" s="89">
        <v>450</v>
      </c>
      <c r="I16" s="20"/>
      <c r="J16" s="199"/>
      <c r="K16" s="165">
        <f t="shared" si="6"/>
        <v>0</v>
      </c>
      <c r="L16" s="164">
        <f t="shared" si="7"/>
        <v>0</v>
      </c>
      <c r="M16" s="107"/>
      <c r="N16" s="105"/>
      <c r="O16" s="193" t="e">
        <f t="shared" si="8"/>
        <v>#DIV/0!</v>
      </c>
      <c r="P16" s="192">
        <v>1.539E-3</v>
      </c>
      <c r="Q16" s="191">
        <f t="shared" si="11"/>
        <v>0</v>
      </c>
      <c r="R16" s="190">
        <f t="shared" si="9"/>
        <v>0</v>
      </c>
      <c r="S16" s="189">
        <f t="shared" si="10"/>
        <v>0</v>
      </c>
      <c r="T16" s="332"/>
      <c r="U16" s="29"/>
      <c r="V16" s="30"/>
      <c r="W16" s="30"/>
      <c r="X16" s="30"/>
      <c r="Y16" s="30"/>
      <c r="Z16" s="25"/>
      <c r="AA16" s="26"/>
      <c r="AB16" s="26"/>
      <c r="AC16" s="14"/>
    </row>
    <row r="17" spans="2:28" ht="18.75" customHeight="1" x14ac:dyDescent="0.25">
      <c r="B17" s="366"/>
      <c r="C17" s="188" t="s">
        <v>24</v>
      </c>
      <c r="D17" s="131" t="s">
        <v>11</v>
      </c>
      <c r="E17" s="362" t="s">
        <v>385</v>
      </c>
      <c r="F17" s="362"/>
      <c r="G17" s="200" t="s">
        <v>164</v>
      </c>
      <c r="H17" s="89">
        <v>900</v>
      </c>
      <c r="I17" s="20">
        <v>1600</v>
      </c>
      <c r="J17" s="163"/>
      <c r="K17" s="165">
        <f t="shared" ref="K17:K33" si="12">2*(ROUND(J17/2,0))</f>
        <v>0</v>
      </c>
      <c r="L17" s="164">
        <f t="shared" ref="L17:L33" si="13">I17*K17</f>
        <v>0</v>
      </c>
      <c r="M17" s="107">
        <v>2300</v>
      </c>
      <c r="N17" s="105">
        <v>2400</v>
      </c>
      <c r="O17" s="193">
        <f t="shared" ref="O17:O33" si="14">((M17-I17)/I17)*100</f>
        <v>43.75</v>
      </c>
      <c r="P17" s="192">
        <v>4.9500000000000004E-3</v>
      </c>
      <c r="Q17" s="191">
        <f t="shared" ref="Q17:Q33" si="15">K17*P17</f>
        <v>0</v>
      </c>
      <c r="R17" s="190">
        <f t="shared" ref="R17:R32" si="16">(H17*K17)/1000</f>
        <v>0</v>
      </c>
      <c r="S17" s="189">
        <f t="shared" ref="S17:S33" si="17">K17*M17</f>
        <v>0</v>
      </c>
      <c r="T17" s="329" t="s">
        <v>66</v>
      </c>
      <c r="X17" s="12"/>
      <c r="Y17" s="12"/>
      <c r="AA17" s="1"/>
      <c r="AB17" s="1"/>
    </row>
    <row r="18" spans="2:28" ht="18.75" x14ac:dyDescent="0.25">
      <c r="B18" s="366"/>
      <c r="C18" s="188" t="s">
        <v>24</v>
      </c>
      <c r="D18" s="131" t="s">
        <v>11</v>
      </c>
      <c r="E18" s="362"/>
      <c r="F18" s="362"/>
      <c r="G18" s="200" t="s">
        <v>373</v>
      </c>
      <c r="H18" s="89">
        <v>900</v>
      </c>
      <c r="I18" s="20">
        <v>1600</v>
      </c>
      <c r="J18" s="163"/>
      <c r="K18" s="165">
        <f t="shared" si="12"/>
        <v>0</v>
      </c>
      <c r="L18" s="164">
        <f t="shared" si="13"/>
        <v>0</v>
      </c>
      <c r="M18" s="107">
        <v>2300</v>
      </c>
      <c r="N18" s="105">
        <v>2400</v>
      </c>
      <c r="O18" s="193">
        <f t="shared" si="14"/>
        <v>43.75</v>
      </c>
      <c r="P18" s="192">
        <v>4.9500000000000004E-3</v>
      </c>
      <c r="Q18" s="191">
        <f t="shared" si="15"/>
        <v>0</v>
      </c>
      <c r="R18" s="190">
        <f t="shared" si="16"/>
        <v>0</v>
      </c>
      <c r="S18" s="189">
        <f t="shared" si="17"/>
        <v>0</v>
      </c>
      <c r="T18" s="329"/>
      <c r="X18" s="12"/>
      <c r="Y18" s="12"/>
      <c r="AA18" s="1"/>
      <c r="AB18" s="1"/>
    </row>
    <row r="19" spans="2:28" ht="18.75" x14ac:dyDescent="0.25">
      <c r="B19" s="366"/>
      <c r="C19" s="188" t="s">
        <v>24</v>
      </c>
      <c r="D19" s="131" t="s">
        <v>11</v>
      </c>
      <c r="E19" s="362"/>
      <c r="F19" s="362"/>
      <c r="G19" s="200" t="s">
        <v>374</v>
      </c>
      <c r="H19" s="89">
        <v>900</v>
      </c>
      <c r="I19" s="20">
        <v>1600</v>
      </c>
      <c r="J19" s="163"/>
      <c r="K19" s="165">
        <f t="shared" si="12"/>
        <v>0</v>
      </c>
      <c r="L19" s="164">
        <f t="shared" si="13"/>
        <v>0</v>
      </c>
      <c r="M19" s="107">
        <v>2300</v>
      </c>
      <c r="N19" s="105">
        <v>2400</v>
      </c>
      <c r="O19" s="193">
        <f t="shared" si="14"/>
        <v>43.75</v>
      </c>
      <c r="P19" s="192">
        <v>4.9500000000000004E-3</v>
      </c>
      <c r="Q19" s="191">
        <f t="shared" si="15"/>
        <v>0</v>
      </c>
      <c r="R19" s="190">
        <f t="shared" si="16"/>
        <v>0</v>
      </c>
      <c r="S19" s="189">
        <f t="shared" si="17"/>
        <v>0</v>
      </c>
      <c r="T19" s="329"/>
      <c r="X19" s="12"/>
      <c r="Y19" s="12"/>
      <c r="AA19" s="1"/>
      <c r="AB19" s="1"/>
    </row>
    <row r="20" spans="2:28" ht="18.75" x14ac:dyDescent="0.25">
      <c r="B20" s="366"/>
      <c r="C20" s="188" t="s">
        <v>24</v>
      </c>
      <c r="D20" s="131" t="s">
        <v>11</v>
      </c>
      <c r="E20" s="362"/>
      <c r="F20" s="362"/>
      <c r="G20" s="200" t="s">
        <v>375</v>
      </c>
      <c r="H20" s="89">
        <v>900</v>
      </c>
      <c r="I20" s="20">
        <v>1600</v>
      </c>
      <c r="J20" s="163"/>
      <c r="K20" s="165">
        <f t="shared" si="12"/>
        <v>0</v>
      </c>
      <c r="L20" s="164">
        <f t="shared" si="13"/>
        <v>0</v>
      </c>
      <c r="M20" s="107">
        <v>2300</v>
      </c>
      <c r="N20" s="105">
        <v>2400</v>
      </c>
      <c r="O20" s="193">
        <f t="shared" si="14"/>
        <v>43.75</v>
      </c>
      <c r="P20" s="192">
        <v>4.9500000000000004E-3</v>
      </c>
      <c r="Q20" s="191">
        <f t="shared" si="15"/>
        <v>0</v>
      </c>
      <c r="R20" s="190">
        <f t="shared" si="16"/>
        <v>0</v>
      </c>
      <c r="S20" s="189">
        <f t="shared" si="17"/>
        <v>0</v>
      </c>
      <c r="T20" s="329"/>
      <c r="X20" s="12"/>
      <c r="Y20" s="12"/>
      <c r="AA20" s="1"/>
      <c r="AB20" s="1"/>
    </row>
    <row r="21" spans="2:28" ht="18.75" x14ac:dyDescent="0.25">
      <c r="B21" s="366"/>
      <c r="C21" s="188" t="s">
        <v>24</v>
      </c>
      <c r="D21" s="131" t="s">
        <v>11</v>
      </c>
      <c r="E21" s="362"/>
      <c r="F21" s="362"/>
      <c r="G21" s="200" t="s">
        <v>376</v>
      </c>
      <c r="H21" s="89">
        <v>900</v>
      </c>
      <c r="I21" s="20">
        <v>1600</v>
      </c>
      <c r="J21" s="163"/>
      <c r="K21" s="165">
        <f t="shared" si="12"/>
        <v>0</v>
      </c>
      <c r="L21" s="164">
        <f t="shared" si="13"/>
        <v>0</v>
      </c>
      <c r="M21" s="107">
        <v>2300</v>
      </c>
      <c r="N21" s="105">
        <v>2400</v>
      </c>
      <c r="O21" s="193">
        <f t="shared" si="14"/>
        <v>43.75</v>
      </c>
      <c r="P21" s="192">
        <v>4.9500000000000004E-3</v>
      </c>
      <c r="Q21" s="191">
        <f t="shared" si="15"/>
        <v>0</v>
      </c>
      <c r="R21" s="190">
        <f t="shared" si="16"/>
        <v>0</v>
      </c>
      <c r="S21" s="189">
        <f t="shared" si="17"/>
        <v>0</v>
      </c>
      <c r="T21" s="329"/>
      <c r="X21" s="12"/>
      <c r="Y21" s="12"/>
      <c r="AA21" s="1"/>
      <c r="AB21" s="1"/>
    </row>
    <row r="22" spans="2:28" ht="18.75" x14ac:dyDescent="0.25">
      <c r="B22" s="366"/>
      <c r="C22" s="188" t="s">
        <v>24</v>
      </c>
      <c r="D22" s="131" t="s">
        <v>162</v>
      </c>
      <c r="E22" s="362"/>
      <c r="F22" s="362"/>
      <c r="G22" s="200" t="s">
        <v>292</v>
      </c>
      <c r="H22" s="89">
        <v>900</v>
      </c>
      <c r="I22" s="20">
        <v>1600</v>
      </c>
      <c r="J22" s="163"/>
      <c r="K22" s="165">
        <f t="shared" si="12"/>
        <v>0</v>
      </c>
      <c r="L22" s="164">
        <f t="shared" si="13"/>
        <v>0</v>
      </c>
      <c r="M22" s="107">
        <v>2300</v>
      </c>
      <c r="N22" s="105">
        <v>2400</v>
      </c>
      <c r="O22" s="193">
        <f t="shared" si="14"/>
        <v>43.75</v>
      </c>
      <c r="P22" s="192">
        <v>4.9500000000000004E-3</v>
      </c>
      <c r="Q22" s="191">
        <f t="shared" si="15"/>
        <v>0</v>
      </c>
      <c r="R22" s="190">
        <f t="shared" si="16"/>
        <v>0</v>
      </c>
      <c r="S22" s="189">
        <f t="shared" si="17"/>
        <v>0</v>
      </c>
      <c r="T22" s="329"/>
      <c r="X22" s="12"/>
      <c r="Y22" s="12"/>
      <c r="AA22" s="1"/>
      <c r="AB22" s="1"/>
    </row>
    <row r="23" spans="2:28" s="11" customFormat="1" ht="18.75" x14ac:dyDescent="0.25">
      <c r="B23" s="366"/>
      <c r="C23" s="188" t="s">
        <v>24</v>
      </c>
      <c r="D23" s="131" t="s">
        <v>162</v>
      </c>
      <c r="E23" s="344" t="s">
        <v>287</v>
      </c>
      <c r="F23" s="344"/>
      <c r="G23" s="194" t="s">
        <v>275</v>
      </c>
      <c r="H23" s="64">
        <v>300</v>
      </c>
      <c r="I23" s="129">
        <v>750</v>
      </c>
      <c r="J23" s="163"/>
      <c r="K23" s="165">
        <f t="shared" si="12"/>
        <v>0</v>
      </c>
      <c r="L23" s="164">
        <f t="shared" si="13"/>
        <v>0</v>
      </c>
      <c r="M23" s="197">
        <v>1090</v>
      </c>
      <c r="N23" s="105">
        <v>1190</v>
      </c>
      <c r="O23" s="205">
        <f t="shared" si="14"/>
        <v>45.333333333333329</v>
      </c>
      <c r="P23" s="192">
        <v>1.0529999999999999E-3</v>
      </c>
      <c r="Q23" s="206">
        <f t="shared" si="15"/>
        <v>0</v>
      </c>
      <c r="R23" s="190">
        <f t="shared" si="16"/>
        <v>0</v>
      </c>
      <c r="S23" s="189">
        <f t="shared" si="17"/>
        <v>0</v>
      </c>
      <c r="T23" s="360" t="s">
        <v>80</v>
      </c>
      <c r="X23" s="12"/>
      <c r="Y23" s="12"/>
      <c r="Z23" s="12"/>
    </row>
    <row r="24" spans="2:28" s="11" customFormat="1" ht="18.75" x14ac:dyDescent="0.25">
      <c r="B24" s="366"/>
      <c r="C24" s="188" t="s">
        <v>24</v>
      </c>
      <c r="D24" s="131" t="s">
        <v>162</v>
      </c>
      <c r="E24" s="344"/>
      <c r="F24" s="344"/>
      <c r="G24" s="194" t="s">
        <v>23</v>
      </c>
      <c r="H24" s="64">
        <v>300</v>
      </c>
      <c r="I24" s="129">
        <v>750</v>
      </c>
      <c r="J24" s="163"/>
      <c r="K24" s="165">
        <f t="shared" si="12"/>
        <v>0</v>
      </c>
      <c r="L24" s="164">
        <f t="shared" si="13"/>
        <v>0</v>
      </c>
      <c r="M24" s="197">
        <v>1090</v>
      </c>
      <c r="N24" s="105">
        <v>1190</v>
      </c>
      <c r="O24" s="205">
        <f t="shared" si="14"/>
        <v>45.333333333333329</v>
      </c>
      <c r="P24" s="192">
        <v>1.0529999999999999E-3</v>
      </c>
      <c r="Q24" s="206">
        <f t="shared" si="15"/>
        <v>0</v>
      </c>
      <c r="R24" s="190">
        <f t="shared" si="16"/>
        <v>0</v>
      </c>
      <c r="S24" s="189">
        <f t="shared" si="17"/>
        <v>0</v>
      </c>
      <c r="T24" s="360"/>
      <c r="X24" s="12"/>
      <c r="Y24" s="12"/>
      <c r="Z24" s="12"/>
    </row>
    <row r="25" spans="2:28" s="11" customFormat="1" ht="18.75" x14ac:dyDescent="0.25">
      <c r="B25" s="366"/>
      <c r="C25" s="188" t="s">
        <v>24</v>
      </c>
      <c r="D25" s="131" t="s">
        <v>162</v>
      </c>
      <c r="E25" s="344"/>
      <c r="F25" s="344"/>
      <c r="G25" s="194" t="s">
        <v>283</v>
      </c>
      <c r="H25" s="64">
        <v>300</v>
      </c>
      <c r="I25" s="129">
        <v>750</v>
      </c>
      <c r="J25" s="163"/>
      <c r="K25" s="165">
        <f t="shared" si="12"/>
        <v>0</v>
      </c>
      <c r="L25" s="164">
        <f t="shared" si="13"/>
        <v>0</v>
      </c>
      <c r="M25" s="197">
        <v>1090</v>
      </c>
      <c r="N25" s="105">
        <v>1190</v>
      </c>
      <c r="O25" s="205">
        <f t="shared" si="14"/>
        <v>45.333333333333329</v>
      </c>
      <c r="P25" s="192">
        <v>1.0529999999999999E-3</v>
      </c>
      <c r="Q25" s="206">
        <f t="shared" si="15"/>
        <v>0</v>
      </c>
      <c r="R25" s="190">
        <f t="shared" si="16"/>
        <v>0</v>
      </c>
      <c r="S25" s="189">
        <f t="shared" si="17"/>
        <v>0</v>
      </c>
      <c r="T25" s="360"/>
      <c r="X25" s="12"/>
      <c r="Y25" s="12"/>
      <c r="Z25" s="12"/>
    </row>
    <row r="26" spans="2:28" s="11" customFormat="1" ht="18.75" x14ac:dyDescent="0.25">
      <c r="B26" s="366"/>
      <c r="C26" s="188" t="s">
        <v>24</v>
      </c>
      <c r="D26" s="131" t="s">
        <v>162</v>
      </c>
      <c r="E26" s="344"/>
      <c r="F26" s="344"/>
      <c r="G26" s="194" t="s">
        <v>376</v>
      </c>
      <c r="H26" s="64">
        <v>300</v>
      </c>
      <c r="I26" s="129">
        <v>750</v>
      </c>
      <c r="J26" s="163"/>
      <c r="K26" s="165">
        <f t="shared" si="12"/>
        <v>0</v>
      </c>
      <c r="L26" s="164">
        <f t="shared" si="13"/>
        <v>0</v>
      </c>
      <c r="M26" s="197">
        <v>1090</v>
      </c>
      <c r="N26" s="105">
        <v>1190</v>
      </c>
      <c r="O26" s="205">
        <f t="shared" si="14"/>
        <v>45.333333333333329</v>
      </c>
      <c r="P26" s="192">
        <v>1.0529999999999999E-3</v>
      </c>
      <c r="Q26" s="206">
        <f t="shared" si="15"/>
        <v>0</v>
      </c>
      <c r="R26" s="190">
        <f t="shared" si="16"/>
        <v>0</v>
      </c>
      <c r="S26" s="189">
        <f t="shared" si="17"/>
        <v>0</v>
      </c>
      <c r="T26" s="360"/>
      <c r="X26" s="12"/>
      <c r="Y26" s="12"/>
      <c r="Z26" s="12"/>
    </row>
    <row r="27" spans="2:28" s="11" customFormat="1" ht="18.75" x14ac:dyDescent="0.25">
      <c r="B27" s="366"/>
      <c r="C27" s="188" t="s">
        <v>24</v>
      </c>
      <c r="D27" s="131" t="s">
        <v>162</v>
      </c>
      <c r="E27" s="344"/>
      <c r="F27" s="344"/>
      <c r="G27" s="194" t="s">
        <v>399</v>
      </c>
      <c r="H27" s="64">
        <v>300</v>
      </c>
      <c r="I27" s="129">
        <v>750</v>
      </c>
      <c r="J27" s="163"/>
      <c r="K27" s="165">
        <f t="shared" si="12"/>
        <v>0</v>
      </c>
      <c r="L27" s="164">
        <f t="shared" si="13"/>
        <v>0</v>
      </c>
      <c r="M27" s="197">
        <v>1090</v>
      </c>
      <c r="N27" s="105">
        <v>1190</v>
      </c>
      <c r="O27" s="205">
        <f t="shared" si="14"/>
        <v>45.333333333333329</v>
      </c>
      <c r="P27" s="192">
        <v>1.0529999999999999E-3</v>
      </c>
      <c r="Q27" s="206">
        <f t="shared" si="15"/>
        <v>0</v>
      </c>
      <c r="R27" s="190">
        <f t="shared" si="16"/>
        <v>0</v>
      </c>
      <c r="S27" s="189">
        <f t="shared" si="17"/>
        <v>0</v>
      </c>
      <c r="T27" s="360"/>
      <c r="X27" s="12"/>
      <c r="Y27" s="12"/>
      <c r="Z27" s="12"/>
    </row>
    <row r="28" spans="2:28" ht="38.25" customHeight="1" x14ac:dyDescent="0.25">
      <c r="B28" s="366"/>
      <c r="C28" s="188" t="s">
        <v>24</v>
      </c>
      <c r="D28" s="131" t="s">
        <v>162</v>
      </c>
      <c r="E28" s="347" t="s">
        <v>426</v>
      </c>
      <c r="F28" s="347"/>
      <c r="G28" s="194" t="s">
        <v>275</v>
      </c>
      <c r="H28" s="64">
        <v>300</v>
      </c>
      <c r="I28" s="129">
        <v>850</v>
      </c>
      <c r="J28" s="163"/>
      <c r="K28" s="165">
        <f t="shared" si="12"/>
        <v>0</v>
      </c>
      <c r="L28" s="164">
        <f t="shared" si="13"/>
        <v>0</v>
      </c>
      <c r="M28" s="107">
        <v>1190</v>
      </c>
      <c r="N28" s="105">
        <v>1290</v>
      </c>
      <c r="O28" s="193">
        <f t="shared" si="14"/>
        <v>40</v>
      </c>
      <c r="P28" s="192">
        <v>1.0529999999999999E-3</v>
      </c>
      <c r="Q28" s="191">
        <f t="shared" si="15"/>
        <v>0</v>
      </c>
      <c r="R28" s="190">
        <f t="shared" si="16"/>
        <v>0</v>
      </c>
      <c r="S28" s="189">
        <f t="shared" si="17"/>
        <v>0</v>
      </c>
      <c r="T28" s="329" t="s">
        <v>80</v>
      </c>
      <c r="X28" s="12"/>
      <c r="Y28" s="12"/>
      <c r="AA28" s="1"/>
      <c r="AB28" s="1"/>
    </row>
    <row r="29" spans="2:28" ht="36.75" customHeight="1" x14ac:dyDescent="0.25">
      <c r="B29" s="366"/>
      <c r="C29" s="188" t="s">
        <v>24</v>
      </c>
      <c r="D29" s="131" t="s">
        <v>162</v>
      </c>
      <c r="E29" s="347"/>
      <c r="F29" s="347"/>
      <c r="G29" s="194" t="s">
        <v>283</v>
      </c>
      <c r="H29" s="64">
        <v>300</v>
      </c>
      <c r="I29" s="129">
        <v>850</v>
      </c>
      <c r="J29" s="163"/>
      <c r="K29" s="165">
        <f t="shared" si="12"/>
        <v>0</v>
      </c>
      <c r="L29" s="164">
        <f t="shared" si="13"/>
        <v>0</v>
      </c>
      <c r="M29" s="107">
        <v>1190</v>
      </c>
      <c r="N29" s="105">
        <v>1290</v>
      </c>
      <c r="O29" s="193">
        <f t="shared" si="14"/>
        <v>40</v>
      </c>
      <c r="P29" s="192">
        <v>1.0529999999999999E-3</v>
      </c>
      <c r="Q29" s="191">
        <f t="shared" si="15"/>
        <v>0</v>
      </c>
      <c r="R29" s="190">
        <f t="shared" si="16"/>
        <v>0</v>
      </c>
      <c r="S29" s="189">
        <f t="shared" si="17"/>
        <v>0</v>
      </c>
      <c r="T29" s="329"/>
      <c r="X29" s="12"/>
      <c r="Y29" s="12"/>
      <c r="AA29" s="1"/>
      <c r="AB29" s="1"/>
    </row>
    <row r="30" spans="2:28" ht="65.25" customHeight="1" x14ac:dyDescent="0.25">
      <c r="B30" s="366"/>
      <c r="C30" s="181"/>
      <c r="D30" s="131" t="s">
        <v>11</v>
      </c>
      <c r="E30" s="368" t="s">
        <v>423</v>
      </c>
      <c r="F30" s="369"/>
      <c r="G30" s="194" t="s">
        <v>412</v>
      </c>
      <c r="H30" s="64">
        <v>100</v>
      </c>
      <c r="I30" s="129">
        <v>440</v>
      </c>
      <c r="J30" s="163"/>
      <c r="K30" s="165">
        <f t="shared" si="12"/>
        <v>0</v>
      </c>
      <c r="L30" s="164">
        <f t="shared" si="13"/>
        <v>0</v>
      </c>
      <c r="M30" s="107">
        <v>720</v>
      </c>
      <c r="N30" s="105">
        <v>800</v>
      </c>
      <c r="O30" s="193">
        <f t="shared" si="14"/>
        <v>63.636363636363633</v>
      </c>
      <c r="P30" s="192">
        <v>5.8799999999999998E-4</v>
      </c>
      <c r="Q30" s="191">
        <f t="shared" si="15"/>
        <v>0</v>
      </c>
      <c r="R30" s="190">
        <f t="shared" si="16"/>
        <v>0</v>
      </c>
      <c r="S30" s="189">
        <f t="shared" si="17"/>
        <v>0</v>
      </c>
      <c r="T30" s="186" t="s">
        <v>142</v>
      </c>
      <c r="X30" s="12"/>
      <c r="Y30" s="12"/>
      <c r="AA30" s="1"/>
      <c r="AB30" s="1"/>
    </row>
    <row r="31" spans="2:28" ht="51.75" customHeight="1" x14ac:dyDescent="0.25">
      <c r="B31" s="366"/>
      <c r="C31" s="181"/>
      <c r="D31" s="131" t="s">
        <v>11</v>
      </c>
      <c r="E31" s="370" t="s">
        <v>424</v>
      </c>
      <c r="F31" s="299"/>
      <c r="G31" s="194" t="s">
        <v>412</v>
      </c>
      <c r="H31" s="64">
        <v>100</v>
      </c>
      <c r="I31" s="129">
        <v>500</v>
      </c>
      <c r="J31" s="163"/>
      <c r="K31" s="165">
        <f t="shared" si="12"/>
        <v>0</v>
      </c>
      <c r="L31" s="164">
        <f t="shared" si="13"/>
        <v>0</v>
      </c>
      <c r="M31" s="107">
        <v>750</v>
      </c>
      <c r="N31" s="105">
        <v>800</v>
      </c>
      <c r="O31" s="193">
        <f t="shared" si="14"/>
        <v>50</v>
      </c>
      <c r="P31" s="192">
        <v>5.8799999999999998E-4</v>
      </c>
      <c r="Q31" s="191">
        <f t="shared" si="15"/>
        <v>0</v>
      </c>
      <c r="R31" s="190">
        <f t="shared" si="16"/>
        <v>0</v>
      </c>
      <c r="S31" s="189">
        <f t="shared" si="17"/>
        <v>0</v>
      </c>
      <c r="T31" s="186" t="s">
        <v>142</v>
      </c>
      <c r="X31" s="12"/>
      <c r="Y31" s="12"/>
      <c r="AA31" s="1"/>
      <c r="AB31" s="1"/>
    </row>
    <row r="32" spans="2:28" ht="60.75" customHeight="1" x14ac:dyDescent="0.25">
      <c r="B32" s="366"/>
      <c r="C32" s="181"/>
      <c r="D32" s="131" t="s">
        <v>11</v>
      </c>
      <c r="E32" s="298" t="s">
        <v>425</v>
      </c>
      <c r="F32" s="299"/>
      <c r="G32" s="194" t="s">
        <v>141</v>
      </c>
      <c r="H32" s="64">
        <v>120</v>
      </c>
      <c r="I32" s="129">
        <v>700</v>
      </c>
      <c r="J32" s="163"/>
      <c r="K32" s="165">
        <f t="shared" si="12"/>
        <v>0</v>
      </c>
      <c r="L32" s="164">
        <f t="shared" si="13"/>
        <v>0</v>
      </c>
      <c r="M32" s="107">
        <v>990</v>
      </c>
      <c r="N32" s="105">
        <v>1090</v>
      </c>
      <c r="O32" s="193">
        <f t="shared" si="14"/>
        <v>41.428571428571431</v>
      </c>
      <c r="P32" s="192">
        <v>5.8799999999999998E-4</v>
      </c>
      <c r="Q32" s="191">
        <f t="shared" si="15"/>
        <v>0</v>
      </c>
      <c r="R32" s="190">
        <f t="shared" si="16"/>
        <v>0</v>
      </c>
      <c r="S32" s="189">
        <f t="shared" si="17"/>
        <v>0</v>
      </c>
      <c r="T32" s="186" t="s">
        <v>142</v>
      </c>
      <c r="X32" s="12"/>
      <c r="Y32" s="12"/>
      <c r="AA32" s="1"/>
      <c r="AB32" s="1"/>
    </row>
    <row r="33" spans="2:28" ht="33.75" customHeight="1" thickBot="1" x14ac:dyDescent="0.3">
      <c r="B33" s="209"/>
      <c r="C33" s="188" t="s">
        <v>24</v>
      </c>
      <c r="D33" s="131" t="s">
        <v>11</v>
      </c>
      <c r="E33" s="344" t="s">
        <v>267</v>
      </c>
      <c r="F33" s="347"/>
      <c r="G33" s="194"/>
      <c r="H33" s="64" t="s">
        <v>443</v>
      </c>
      <c r="I33" s="129">
        <v>185</v>
      </c>
      <c r="J33" s="163"/>
      <c r="K33" s="166">
        <f t="shared" si="12"/>
        <v>0</v>
      </c>
      <c r="L33" s="164">
        <f t="shared" si="13"/>
        <v>0</v>
      </c>
      <c r="M33" s="107">
        <v>250</v>
      </c>
      <c r="N33" s="105">
        <v>300</v>
      </c>
      <c r="O33" s="193">
        <f t="shared" si="14"/>
        <v>35.135135135135137</v>
      </c>
      <c r="P33" s="192">
        <v>1.8630000000000001E-3</v>
      </c>
      <c r="Q33" s="191">
        <f t="shared" si="15"/>
        <v>0</v>
      </c>
      <c r="R33" s="190">
        <f>K33*0.1</f>
        <v>0</v>
      </c>
      <c r="S33" s="189">
        <f t="shared" si="17"/>
        <v>0</v>
      </c>
      <c r="T33" s="186" t="s">
        <v>105</v>
      </c>
      <c r="X33" s="12"/>
      <c r="Y33" s="12"/>
      <c r="AA33" s="1"/>
      <c r="AB33" s="1"/>
    </row>
    <row r="34" spans="2:28" x14ac:dyDescent="0.25">
      <c r="B34" s="159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34"/>
      <c r="X34" s="12"/>
      <c r="Y34" s="12"/>
      <c r="AA34" s="1"/>
      <c r="AB34" s="1"/>
    </row>
    <row r="35" spans="2:28" ht="28.5" x14ac:dyDescent="0.25">
      <c r="C35" s="14"/>
      <c r="D35" s="14"/>
      <c r="E35" s="14"/>
      <c r="F35" s="35"/>
      <c r="G35" s="14"/>
      <c r="H35" s="302" t="s">
        <v>26</v>
      </c>
      <c r="I35" s="302"/>
      <c r="J35" s="302"/>
      <c r="K35" s="303">
        <f>SUM(L5:L32)</f>
        <v>0</v>
      </c>
      <c r="L35" s="303"/>
      <c r="M35" s="303"/>
      <c r="N35" s="93"/>
      <c r="O35" s="93"/>
      <c r="P35" s="93"/>
      <c r="Q35" s="93"/>
      <c r="R35" s="14"/>
      <c r="S35" s="14"/>
      <c r="T35" s="81"/>
      <c r="U35" s="12"/>
      <c r="V35" s="12"/>
      <c r="W35" s="12"/>
      <c r="Z35" s="1"/>
      <c r="AA35" s="1"/>
      <c r="AB35" s="1"/>
    </row>
    <row r="36" spans="2:28" s="41" customFormat="1" x14ac:dyDescent="0.25">
      <c r="B36" s="40"/>
      <c r="C36" s="36"/>
      <c r="D36" s="36"/>
      <c r="E36" s="36"/>
      <c r="F36" s="37"/>
      <c r="G36" s="38"/>
      <c r="H36" s="38"/>
      <c r="I36" s="38"/>
      <c r="J36" s="38"/>
      <c r="K36" s="38"/>
      <c r="L36" s="39"/>
      <c r="M36" s="40"/>
      <c r="N36" s="40"/>
      <c r="O36" s="40"/>
      <c r="P36" s="40"/>
      <c r="Q36" s="40"/>
      <c r="R36" s="36"/>
      <c r="S36" s="36"/>
      <c r="T36" s="82"/>
      <c r="U36" s="12"/>
      <c r="V36" s="12"/>
      <c r="W36" s="12"/>
    </row>
    <row r="37" spans="2:28" s="46" customFormat="1" ht="16.5" customHeight="1" x14ac:dyDescent="0.35">
      <c r="B37" s="160"/>
      <c r="C37" s="42"/>
      <c r="D37" s="42"/>
      <c r="E37" s="215" t="s">
        <v>50</v>
      </c>
      <c r="F37" s="42"/>
      <c r="G37" s="42"/>
      <c r="H37" s="43"/>
      <c r="I37" s="43"/>
      <c r="J37" s="44"/>
      <c r="M37" s="219" t="s">
        <v>49</v>
      </c>
      <c r="N37" s="109"/>
      <c r="O37" s="109"/>
      <c r="P37" s="109"/>
      <c r="Q37" s="109"/>
      <c r="R37" s="44"/>
      <c r="S37" s="44"/>
      <c r="T37" s="73"/>
      <c r="U37" s="45"/>
      <c r="X37" s="47"/>
      <c r="Y37" s="47"/>
      <c r="Z37" s="47"/>
    </row>
    <row r="38" spans="2:28" x14ac:dyDescent="0.25">
      <c r="C38" s="48"/>
      <c r="D38" s="48"/>
      <c r="E38" s="48"/>
      <c r="F38" s="48"/>
      <c r="G38" s="48"/>
      <c r="H38" s="48"/>
      <c r="I38" s="48"/>
      <c r="J38" s="48"/>
      <c r="K38" s="48"/>
      <c r="L38" s="49"/>
      <c r="M38" s="48"/>
      <c r="N38" s="49"/>
      <c r="O38" s="48"/>
      <c r="P38" s="48"/>
      <c r="Q38" s="48"/>
      <c r="R38" s="49"/>
      <c r="S38" s="49"/>
      <c r="T38" s="83"/>
      <c r="U38" s="51"/>
      <c r="V38" s="51"/>
      <c r="Z38" s="1"/>
      <c r="AA38" s="1"/>
      <c r="AB38" s="1"/>
    </row>
    <row r="39" spans="2:28" ht="15.75" customHeight="1" x14ac:dyDescent="0.25">
      <c r="L39" s="11"/>
      <c r="U39" s="51"/>
      <c r="V39" s="51"/>
      <c r="Z39" s="1"/>
      <c r="AA39" s="1"/>
      <c r="AB39" s="1"/>
    </row>
    <row r="40" spans="2:28" ht="15.75" customHeight="1" x14ac:dyDescent="0.25">
      <c r="L40" s="11"/>
      <c r="U40" s="51"/>
      <c r="V40" s="51"/>
      <c r="Z40" s="1"/>
      <c r="AA40" s="1"/>
      <c r="AB40" s="1"/>
    </row>
    <row r="41" spans="2:28" ht="15.75" customHeight="1" x14ac:dyDescent="0.25">
      <c r="I41" s="30"/>
      <c r="J41" s="30"/>
      <c r="K41" s="52"/>
      <c r="L41" s="62"/>
      <c r="M41" s="52"/>
      <c r="N41" s="52"/>
      <c r="O41" s="52"/>
      <c r="P41" s="52"/>
      <c r="Q41" s="52"/>
      <c r="R41" s="52"/>
      <c r="S41" s="52"/>
      <c r="T41" s="78"/>
      <c r="U41" s="51"/>
      <c r="V41" s="51"/>
      <c r="Z41" s="1"/>
      <c r="AA41" s="1"/>
      <c r="AB41" s="1"/>
    </row>
    <row r="42" spans="2:28" ht="15.75" customHeight="1" x14ac:dyDescent="0.25">
      <c r="I42" s="30"/>
      <c r="J42" s="53"/>
      <c r="K42" s="18"/>
      <c r="L42" s="17"/>
      <c r="M42" s="18"/>
      <c r="N42" s="18"/>
      <c r="O42" s="18"/>
      <c r="P42" s="18"/>
      <c r="Q42" s="18"/>
      <c r="R42" s="18"/>
      <c r="S42" s="18"/>
      <c r="T42" s="79"/>
      <c r="U42" s="51"/>
      <c r="V42" s="51"/>
      <c r="Z42" s="1"/>
      <c r="AA42" s="1"/>
      <c r="AB42" s="1"/>
    </row>
    <row r="43" spans="2:28" ht="15.75" customHeight="1" x14ac:dyDescent="0.25">
      <c r="I43" s="30"/>
      <c r="J43" s="30"/>
      <c r="K43" s="24"/>
      <c r="L43" s="24"/>
      <c r="M43" s="24"/>
      <c r="N43" s="24"/>
      <c r="O43" s="24"/>
      <c r="P43" s="24"/>
      <c r="Q43" s="24"/>
      <c r="R43" s="24"/>
      <c r="S43" s="24"/>
      <c r="T43" s="80"/>
      <c r="U43" s="51"/>
      <c r="V43" s="51"/>
      <c r="Z43" s="1"/>
      <c r="AA43" s="1"/>
      <c r="AB43" s="1"/>
    </row>
    <row r="44" spans="2:28" x14ac:dyDescent="0.25">
      <c r="C44" s="54"/>
      <c r="I44" s="54"/>
      <c r="J44" s="54"/>
      <c r="K44" s="54"/>
      <c r="L44" s="54"/>
      <c r="M44" s="55"/>
      <c r="N44" s="55"/>
      <c r="O44" s="55"/>
      <c r="P44" s="55"/>
      <c r="Q44" s="55"/>
      <c r="R44" s="55"/>
      <c r="S44" s="55"/>
      <c r="T44" s="85"/>
    </row>
    <row r="45" spans="2:28" x14ac:dyDescent="0.25">
      <c r="C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85"/>
    </row>
    <row r="46" spans="2:28" x14ac:dyDescent="0.25">
      <c r="C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85"/>
    </row>
    <row r="47" spans="2:28" x14ac:dyDescent="0.25">
      <c r="C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85"/>
    </row>
  </sheetData>
  <sheetProtection algorithmName="SHA-512" hashValue="AJ7ycSntnhEQyxEpVzFvqwH9OqDif8KS+AwCp8cqughpPUlT51rKKb7G6E21XQdd1apdWe1Zf2RVWL//7NuLXQ==" saltValue="DZfd5uP2MIGkQIe4eoznow==" spinCount="100000" sheet="1" objects="1" scenarios="1"/>
  <mergeCells count="26">
    <mergeCell ref="T28:T29"/>
    <mergeCell ref="E32:F32"/>
    <mergeCell ref="G1:H1"/>
    <mergeCell ref="I1:L1"/>
    <mergeCell ref="M1:T1"/>
    <mergeCell ref="G2:M2"/>
    <mergeCell ref="L3:L4"/>
    <mergeCell ref="M3:T3"/>
    <mergeCell ref="B23:B27"/>
    <mergeCell ref="E23:F27"/>
    <mergeCell ref="T23:T27"/>
    <mergeCell ref="E4:F4"/>
    <mergeCell ref="B5:B22"/>
    <mergeCell ref="E5:F10"/>
    <mergeCell ref="T5:T10"/>
    <mergeCell ref="E17:F22"/>
    <mergeCell ref="T17:T22"/>
    <mergeCell ref="E11:F16"/>
    <mergeCell ref="T11:T16"/>
    <mergeCell ref="E33:F33"/>
    <mergeCell ref="H35:J35"/>
    <mergeCell ref="K35:M35"/>
    <mergeCell ref="E30:F30"/>
    <mergeCell ref="B28:B32"/>
    <mergeCell ref="E31:F31"/>
    <mergeCell ref="E28:F29"/>
  </mergeCells>
  <conditionalFormatting sqref="J5:J33">
    <cfRule type="cellIs" dxfId="32" priority="17" stopIfTrue="1" operator="greaterThanOrEqual">
      <formula>1</formula>
    </cfRule>
  </conditionalFormatting>
  <conditionalFormatting sqref="K5:K29 K32:K33">
    <cfRule type="cellIs" priority="15" stopIfTrue="1" operator="equal">
      <formula>0</formula>
    </cfRule>
    <cfRule type="cellIs" dxfId="31" priority="16" stopIfTrue="1" operator="greaterThan">
      <formula>0</formula>
    </cfRule>
  </conditionalFormatting>
  <conditionalFormatting sqref="K35:M35">
    <cfRule type="cellIs" dxfId="30" priority="13" stopIfTrue="1" operator="lessThanOrEqual">
      <formula>20000</formula>
    </cfRule>
    <cfRule type="cellIs" dxfId="29" priority="14" stopIfTrue="1" operator="greaterThanOrEqual">
      <formula>20000</formula>
    </cfRule>
  </conditionalFormatting>
  <conditionalFormatting sqref="D5:D29 D32:D33">
    <cfRule type="containsText" dxfId="28" priority="11" stopIfTrue="1" operator="containsText" text="ожидается">
      <formula>NOT(ISERROR(SEARCH("ожидается",D5)))</formula>
    </cfRule>
    <cfRule type="containsText" dxfId="27" priority="12" stopIfTrue="1" operator="containsText" text="в наличии">
      <formula>NOT(ISERROR(SEARCH("в наличии",D5)))</formula>
    </cfRule>
  </conditionalFormatting>
  <conditionalFormatting sqref="K30">
    <cfRule type="cellIs" priority="8" stopIfTrue="1" operator="equal">
      <formula>0</formula>
    </cfRule>
    <cfRule type="cellIs" dxfId="26" priority="9" stopIfTrue="1" operator="greaterThan">
      <formula>0</formula>
    </cfRule>
  </conditionalFormatting>
  <conditionalFormatting sqref="D30">
    <cfRule type="containsText" dxfId="25" priority="6" stopIfTrue="1" operator="containsText" text="ожидается">
      <formula>NOT(ISERROR(SEARCH("ожидается",D30)))</formula>
    </cfRule>
    <cfRule type="containsText" dxfId="24" priority="7" stopIfTrue="1" operator="containsText" text="в наличии">
      <formula>NOT(ISERROR(SEARCH("в наличии",D30)))</formula>
    </cfRule>
  </conditionalFormatting>
  <conditionalFormatting sqref="K31">
    <cfRule type="cellIs" priority="3" stopIfTrue="1" operator="equal">
      <formula>0</formula>
    </cfRule>
    <cfRule type="cellIs" dxfId="23" priority="4" stopIfTrue="1" operator="greaterThan">
      <formula>0</formula>
    </cfRule>
  </conditionalFormatting>
  <conditionalFormatting sqref="D31">
    <cfRule type="containsText" dxfId="22" priority="1" stopIfTrue="1" operator="containsText" text="ожидается">
      <formula>NOT(ISERROR(SEARCH("ожидается",D31)))</formula>
    </cfRule>
    <cfRule type="containsText" dxfId="21" priority="2" stopIfTrue="1" operator="containsText" text="в наличии">
      <formula>NOT(ISERROR(SEARCH("в наличии",D31)))</formula>
    </cfRule>
  </conditionalFormatting>
  <hyperlinks>
    <hyperlink ref="E37" location="'Black Line'!A1" display="НАЗАД"/>
    <hyperlink ref="M37" location="Одежда!A1" display="ДАЛЕЕ"/>
    <hyperlink ref="E2" location="'Black Line'!A1" display="НАЗАД"/>
  </hyperlinks>
  <printOptions horizontalCentered="1" verticalCentered="1"/>
  <pageMargins left="0.19685039370078741" right="0.52994791666666663" top="0.19685039370078741" bottom="0.19685039370078741" header="0.19685039370078741" footer="0.19685039370078741"/>
  <pageSetup paperSize="9" scale="53" orientation="portrait" r:id="rId1"/>
  <headerFooter>
    <oddHeader>&amp;C
&amp;G</oddHeader>
  </headerFooter>
  <colBreaks count="1" manualBreakCount="1">
    <brk id="28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7" tint="0.79998168889431442"/>
    <pageSetUpPr fitToPage="1"/>
  </sheetPr>
  <dimension ref="B1:S48"/>
  <sheetViews>
    <sheetView showGridLines="0" showRowColHeaders="0" view="pageBreakPreview" zoomScaleNormal="100" zoomScaleSheetLayoutView="100" zoomScalePageLayoutView="40" workbookViewId="0">
      <pane xSplit="10" ySplit="4" topLeftCell="K11" activePane="bottomRight" state="frozen"/>
      <selection pane="topRight" activeCell="O1" sqref="O1"/>
      <selection pane="bottomLeft" activeCell="A5" sqref="A5"/>
      <selection pane="bottomRight" activeCell="D27" sqref="D27"/>
    </sheetView>
  </sheetViews>
  <sheetFormatPr defaultColWidth="9.140625" defaultRowHeight="15" x14ac:dyDescent="0.25"/>
  <cols>
    <col min="1" max="1" width="9.140625" style="1"/>
    <col min="2" max="2" width="35.5703125" style="15" customWidth="1"/>
    <col min="3" max="3" width="1.42578125" style="1" customWidth="1"/>
    <col min="4" max="4" width="10.5703125" style="1" bestFit="1" customWidth="1"/>
    <col min="5" max="5" width="19.5703125" style="1" customWidth="1"/>
    <col min="6" max="6" width="27.7109375" style="1" customWidth="1"/>
    <col min="7" max="7" width="13.42578125" style="1" customWidth="1"/>
    <col min="8" max="8" width="8.85546875" style="1" bestFit="1" customWidth="1"/>
    <col min="9" max="9" width="10" style="1" bestFit="1" customWidth="1"/>
    <col min="10" max="10" width="13.28515625" style="50" customWidth="1"/>
    <col min="11" max="11" width="1.5703125" style="11" customWidth="1"/>
    <col min="12" max="12" width="8.85546875" style="1" bestFit="1" customWidth="1"/>
    <col min="13" max="13" width="6.42578125" style="1" bestFit="1" customWidth="1"/>
    <col min="14" max="14" width="10.85546875" style="1" bestFit="1" customWidth="1"/>
    <col min="15" max="15" width="9.140625" style="1" bestFit="1" customWidth="1"/>
    <col min="16" max="16" width="7.28515625" style="12" customWidth="1"/>
    <col min="17" max="17" width="12.28515625" style="13" customWidth="1"/>
    <col min="18" max="18" width="7.85546875" style="13" customWidth="1"/>
    <col min="19" max="16384" width="9.140625" style="1"/>
  </cols>
  <sheetData>
    <row r="1" spans="2:19" ht="26.25" x14ac:dyDescent="0.35">
      <c r="C1" s="10"/>
      <c r="D1" s="10"/>
      <c r="E1" s="10"/>
      <c r="F1" s="228" t="s">
        <v>299</v>
      </c>
      <c r="H1" s="380" t="s">
        <v>448</v>
      </c>
      <c r="I1" s="380"/>
      <c r="J1" s="380"/>
    </row>
    <row r="2" spans="2:19" ht="18.75" x14ac:dyDescent="0.25">
      <c r="C2" s="14"/>
      <c r="D2" s="14"/>
      <c r="E2" s="215" t="s">
        <v>50</v>
      </c>
      <c r="F2" s="14"/>
      <c r="G2" s="381"/>
      <c r="H2" s="382"/>
      <c r="I2" s="382"/>
      <c r="J2" s="382"/>
    </row>
    <row r="3" spans="2:19" ht="30" customHeight="1" x14ac:dyDescent="0.35">
      <c r="C3" s="14"/>
      <c r="D3" s="231"/>
      <c r="E3" s="231"/>
      <c r="F3" s="231"/>
      <c r="G3" s="232"/>
      <c r="H3" s="231"/>
      <c r="I3" s="231"/>
      <c r="J3" s="383" t="s">
        <v>117</v>
      </c>
    </row>
    <row r="4" spans="2:19" ht="36.75" customHeight="1" x14ac:dyDescent="0.25">
      <c r="C4" s="75"/>
      <c r="D4" s="226" t="s">
        <v>0</v>
      </c>
      <c r="E4" s="346" t="s">
        <v>118</v>
      </c>
      <c r="F4" s="346"/>
      <c r="G4" s="226" t="s">
        <v>449</v>
      </c>
      <c r="H4" s="226" t="s">
        <v>77</v>
      </c>
      <c r="I4" s="226" t="s">
        <v>78</v>
      </c>
      <c r="J4" s="383"/>
      <c r="K4" s="17"/>
      <c r="L4" s="18"/>
      <c r="M4" s="18"/>
      <c r="N4" s="18"/>
      <c r="O4" s="18"/>
      <c r="S4" s="14"/>
    </row>
    <row r="5" spans="2:19" ht="21" customHeight="1" x14ac:dyDescent="0.25">
      <c r="B5" s="366"/>
      <c r="C5" s="22"/>
      <c r="D5" s="131" t="s">
        <v>11</v>
      </c>
      <c r="E5" s="359" t="s">
        <v>453</v>
      </c>
      <c r="F5" s="367"/>
      <c r="G5" s="234" t="s">
        <v>451</v>
      </c>
      <c r="H5" s="20">
        <v>850</v>
      </c>
      <c r="I5" s="76"/>
      <c r="J5" s="233">
        <f>H5*I5</f>
        <v>0</v>
      </c>
      <c r="K5" s="29"/>
      <c r="L5" s="30"/>
      <c r="M5" s="30"/>
      <c r="N5" s="30"/>
      <c r="O5" s="30"/>
      <c r="P5" s="25"/>
      <c r="Q5" s="26"/>
      <c r="R5" s="26"/>
      <c r="S5" s="14"/>
    </row>
    <row r="6" spans="2:19" ht="21" customHeight="1" x14ac:dyDescent="0.25">
      <c r="B6" s="366"/>
      <c r="C6" s="22"/>
      <c r="D6" s="131" t="s">
        <v>11</v>
      </c>
      <c r="E6" s="367"/>
      <c r="F6" s="367"/>
      <c r="G6" s="234" t="s">
        <v>450</v>
      </c>
      <c r="H6" s="20">
        <v>850</v>
      </c>
      <c r="I6" s="76"/>
      <c r="J6" s="233">
        <f t="shared" ref="J6:J34" si="0">H6*I6</f>
        <v>0</v>
      </c>
      <c r="K6" s="29"/>
      <c r="L6" s="30"/>
      <c r="M6" s="30"/>
      <c r="N6" s="30"/>
      <c r="O6" s="30"/>
      <c r="P6" s="25"/>
      <c r="Q6" s="26"/>
      <c r="R6" s="26"/>
      <c r="S6" s="14"/>
    </row>
    <row r="7" spans="2:19" ht="21" customHeight="1" x14ac:dyDescent="0.25">
      <c r="B7" s="366"/>
      <c r="C7" s="22"/>
      <c r="D7" s="131" t="s">
        <v>11</v>
      </c>
      <c r="E7" s="367"/>
      <c r="F7" s="367"/>
      <c r="G7" s="234" t="s">
        <v>452</v>
      </c>
      <c r="H7" s="20">
        <v>850</v>
      </c>
      <c r="I7" s="76"/>
      <c r="J7" s="233">
        <f t="shared" si="0"/>
        <v>0</v>
      </c>
      <c r="K7" s="29"/>
      <c r="L7" s="30"/>
      <c r="M7" s="30"/>
      <c r="N7" s="30"/>
      <c r="O7" s="30"/>
      <c r="P7" s="25"/>
      <c r="Q7" s="26"/>
      <c r="R7" s="26"/>
      <c r="S7" s="14"/>
    </row>
    <row r="8" spans="2:19" ht="28.5" customHeight="1" x14ac:dyDescent="0.25">
      <c r="B8" s="366"/>
      <c r="C8" s="22"/>
      <c r="D8" s="131" t="s">
        <v>11</v>
      </c>
      <c r="E8" s="367" t="s">
        <v>455</v>
      </c>
      <c r="F8" s="367"/>
      <c r="G8" s="234" t="s">
        <v>454</v>
      </c>
      <c r="H8" s="20">
        <v>850</v>
      </c>
      <c r="I8" s="76"/>
      <c r="J8" s="233">
        <f t="shared" si="0"/>
        <v>0</v>
      </c>
      <c r="K8" s="29"/>
      <c r="L8" s="30"/>
      <c r="M8" s="30"/>
      <c r="N8" s="30"/>
      <c r="O8" s="30"/>
      <c r="P8" s="25"/>
      <c r="Q8" s="26"/>
      <c r="R8" s="26"/>
      <c r="S8" s="14"/>
    </row>
    <row r="9" spans="2:19" ht="27" customHeight="1" x14ac:dyDescent="0.25">
      <c r="B9" s="366"/>
      <c r="C9" s="22"/>
      <c r="D9" s="131" t="s">
        <v>11</v>
      </c>
      <c r="E9" s="367"/>
      <c r="F9" s="367"/>
      <c r="G9" s="234" t="s">
        <v>451</v>
      </c>
      <c r="H9" s="20">
        <v>850</v>
      </c>
      <c r="I9" s="76"/>
      <c r="J9" s="233">
        <f t="shared" si="0"/>
        <v>0</v>
      </c>
      <c r="K9" s="29"/>
      <c r="L9" s="30"/>
      <c r="M9" s="30"/>
      <c r="N9" s="30"/>
      <c r="O9" s="30"/>
      <c r="P9" s="25"/>
      <c r="Q9" s="26"/>
      <c r="R9" s="26"/>
      <c r="S9" s="14"/>
    </row>
    <row r="10" spans="2:19" ht="21" customHeight="1" x14ac:dyDescent="0.25">
      <c r="B10" s="366"/>
      <c r="C10" s="22"/>
      <c r="D10" s="131" t="s">
        <v>11</v>
      </c>
      <c r="E10" s="359" t="s">
        <v>456</v>
      </c>
      <c r="F10" s="359"/>
      <c r="G10" s="234" t="s">
        <v>451</v>
      </c>
      <c r="H10" s="20">
        <v>850</v>
      </c>
      <c r="I10" s="76"/>
      <c r="J10" s="233">
        <f t="shared" si="0"/>
        <v>0</v>
      </c>
      <c r="K10" s="29"/>
      <c r="L10" s="30"/>
      <c r="M10" s="30"/>
      <c r="N10" s="30"/>
      <c r="O10" s="30"/>
      <c r="P10" s="25"/>
      <c r="Q10" s="26"/>
      <c r="R10" s="26"/>
      <c r="S10" s="14"/>
    </row>
    <row r="11" spans="2:19" ht="21" customHeight="1" x14ac:dyDescent="0.25">
      <c r="B11" s="366"/>
      <c r="C11" s="22"/>
      <c r="D11" s="131" t="s">
        <v>11</v>
      </c>
      <c r="E11" s="359"/>
      <c r="F11" s="359"/>
      <c r="G11" s="234" t="s">
        <v>450</v>
      </c>
      <c r="H11" s="20">
        <v>850</v>
      </c>
      <c r="I11" s="76"/>
      <c r="J11" s="233">
        <f t="shared" si="0"/>
        <v>0</v>
      </c>
      <c r="K11" s="29"/>
      <c r="L11" s="30"/>
      <c r="M11" s="30"/>
      <c r="N11" s="30"/>
      <c r="O11" s="30"/>
      <c r="P11" s="25"/>
      <c r="Q11" s="26"/>
      <c r="R11" s="26"/>
      <c r="S11" s="14"/>
    </row>
    <row r="12" spans="2:19" ht="21" customHeight="1" x14ac:dyDescent="0.25">
      <c r="B12" s="366"/>
      <c r="C12" s="22"/>
      <c r="D12" s="131" t="s">
        <v>11</v>
      </c>
      <c r="E12" s="359"/>
      <c r="F12" s="359"/>
      <c r="G12" s="234" t="s">
        <v>452</v>
      </c>
      <c r="H12" s="20">
        <v>850</v>
      </c>
      <c r="I12" s="76"/>
      <c r="J12" s="233">
        <f t="shared" si="0"/>
        <v>0</v>
      </c>
      <c r="K12" s="29"/>
      <c r="L12" s="30"/>
      <c r="M12" s="30"/>
      <c r="N12" s="30"/>
      <c r="O12" s="30"/>
      <c r="P12" s="25"/>
      <c r="Q12" s="26"/>
      <c r="R12" s="26"/>
      <c r="S12" s="14"/>
    </row>
    <row r="13" spans="2:19" ht="21" customHeight="1" x14ac:dyDescent="0.25">
      <c r="B13" s="366"/>
      <c r="C13" s="22"/>
      <c r="D13" s="131" t="s">
        <v>11</v>
      </c>
      <c r="E13" s="344" t="s">
        <v>458</v>
      </c>
      <c r="F13" s="362"/>
      <c r="G13" s="234" t="s">
        <v>454</v>
      </c>
      <c r="H13" s="20">
        <v>850</v>
      </c>
      <c r="I13" s="76"/>
      <c r="J13" s="233">
        <f t="shared" si="0"/>
        <v>0</v>
      </c>
      <c r="K13" s="29"/>
      <c r="L13" s="30"/>
      <c r="M13" s="30"/>
      <c r="N13" s="30"/>
      <c r="O13" s="30"/>
      <c r="P13" s="25"/>
      <c r="Q13" s="26"/>
      <c r="R13" s="26"/>
      <c r="S13" s="14"/>
    </row>
    <row r="14" spans="2:19" ht="21" customHeight="1" x14ac:dyDescent="0.25">
      <c r="B14" s="366"/>
      <c r="C14" s="22"/>
      <c r="D14" s="131" t="s">
        <v>11</v>
      </c>
      <c r="E14" s="362"/>
      <c r="F14" s="362"/>
      <c r="G14" s="234" t="s">
        <v>451</v>
      </c>
      <c r="H14" s="20">
        <v>850</v>
      </c>
      <c r="I14" s="76"/>
      <c r="J14" s="233">
        <f t="shared" si="0"/>
        <v>0</v>
      </c>
      <c r="K14" s="29"/>
      <c r="L14" s="30"/>
      <c r="M14" s="30"/>
      <c r="N14" s="30"/>
      <c r="O14" s="30"/>
      <c r="P14" s="25"/>
      <c r="Q14" s="26"/>
      <c r="R14" s="26"/>
      <c r="S14" s="14"/>
    </row>
    <row r="15" spans="2:19" ht="21" customHeight="1" x14ac:dyDescent="0.25">
      <c r="B15" s="366"/>
      <c r="C15" s="22"/>
      <c r="D15" s="131" t="s">
        <v>162</v>
      </c>
      <c r="E15" s="362"/>
      <c r="F15" s="362"/>
      <c r="G15" s="234" t="s">
        <v>450</v>
      </c>
      <c r="H15" s="20">
        <v>850</v>
      </c>
      <c r="I15" s="76"/>
      <c r="J15" s="233">
        <f t="shared" si="0"/>
        <v>0</v>
      </c>
      <c r="K15" s="29"/>
      <c r="L15" s="30"/>
      <c r="M15" s="30"/>
      <c r="N15" s="30"/>
      <c r="O15" s="30"/>
      <c r="P15" s="25"/>
      <c r="Q15" s="26"/>
      <c r="R15" s="26"/>
      <c r="S15" s="14"/>
    </row>
    <row r="16" spans="2:19" ht="21" customHeight="1" x14ac:dyDescent="0.25">
      <c r="B16" s="366"/>
      <c r="C16" s="22"/>
      <c r="D16" s="131" t="s">
        <v>11</v>
      </c>
      <c r="E16" s="362"/>
      <c r="F16" s="362"/>
      <c r="G16" s="234" t="s">
        <v>452</v>
      </c>
      <c r="H16" s="20">
        <v>850</v>
      </c>
      <c r="I16" s="76"/>
      <c r="J16" s="233">
        <f t="shared" si="0"/>
        <v>0</v>
      </c>
      <c r="K16" s="29"/>
      <c r="L16" s="30"/>
      <c r="M16" s="30"/>
      <c r="N16" s="30"/>
      <c r="O16" s="30"/>
      <c r="P16" s="25"/>
      <c r="Q16" s="26"/>
      <c r="R16" s="26"/>
      <c r="S16" s="14"/>
    </row>
    <row r="17" spans="2:18" ht="18.75" customHeight="1" x14ac:dyDescent="0.25">
      <c r="B17" s="366"/>
      <c r="C17" s="22"/>
      <c r="D17" s="131" t="s">
        <v>11</v>
      </c>
      <c r="E17" s="362"/>
      <c r="F17" s="362"/>
      <c r="G17" s="234" t="s">
        <v>457</v>
      </c>
      <c r="H17" s="20">
        <v>850</v>
      </c>
      <c r="I17" s="76"/>
      <c r="J17" s="233">
        <f t="shared" si="0"/>
        <v>0</v>
      </c>
      <c r="N17" s="12"/>
      <c r="O17" s="12"/>
      <c r="Q17" s="1"/>
      <c r="R17" s="1"/>
    </row>
    <row r="18" spans="2:18" ht="32.25" customHeight="1" x14ac:dyDescent="0.25">
      <c r="B18" s="366"/>
      <c r="C18" s="22"/>
      <c r="D18" s="131" t="s">
        <v>162</v>
      </c>
      <c r="E18" s="359" t="s">
        <v>459</v>
      </c>
      <c r="F18" s="344"/>
      <c r="G18" s="234" t="s">
        <v>454</v>
      </c>
      <c r="H18" s="20">
        <v>850</v>
      </c>
      <c r="I18" s="76"/>
      <c r="J18" s="233">
        <f t="shared" si="0"/>
        <v>0</v>
      </c>
      <c r="N18" s="12"/>
      <c r="O18" s="12"/>
      <c r="Q18" s="1"/>
      <c r="R18" s="1"/>
    </row>
    <row r="19" spans="2:18" ht="29.25" customHeight="1" x14ac:dyDescent="0.25">
      <c r="B19" s="366"/>
      <c r="C19" s="22"/>
      <c r="D19" s="131" t="s">
        <v>11</v>
      </c>
      <c r="E19" s="344"/>
      <c r="F19" s="344"/>
      <c r="G19" s="234" t="s">
        <v>451</v>
      </c>
      <c r="H19" s="20">
        <v>850</v>
      </c>
      <c r="I19" s="76"/>
      <c r="J19" s="233">
        <f t="shared" si="0"/>
        <v>0</v>
      </c>
      <c r="N19" s="12"/>
      <c r="O19" s="12"/>
      <c r="Q19" s="1"/>
      <c r="R19" s="1"/>
    </row>
    <row r="20" spans="2:18" ht="30" customHeight="1" x14ac:dyDescent="0.25">
      <c r="B20" s="366"/>
      <c r="C20" s="22"/>
      <c r="D20" s="131" t="s">
        <v>11</v>
      </c>
      <c r="E20" s="359" t="s">
        <v>460</v>
      </c>
      <c r="F20" s="359"/>
      <c r="G20" s="234" t="s">
        <v>451</v>
      </c>
      <c r="H20" s="20">
        <v>2700</v>
      </c>
      <c r="I20" s="76"/>
      <c r="J20" s="233">
        <f t="shared" si="0"/>
        <v>0</v>
      </c>
      <c r="N20" s="12"/>
      <c r="O20" s="12"/>
      <c r="Q20" s="1"/>
      <c r="R20" s="1"/>
    </row>
    <row r="21" spans="2:18" ht="30" customHeight="1" x14ac:dyDescent="0.25">
      <c r="B21" s="366"/>
      <c r="C21" s="22"/>
      <c r="D21" s="131" t="s">
        <v>11</v>
      </c>
      <c r="E21" s="359"/>
      <c r="F21" s="359"/>
      <c r="G21" s="234" t="s">
        <v>450</v>
      </c>
      <c r="H21" s="20">
        <v>2700</v>
      </c>
      <c r="I21" s="76"/>
      <c r="J21" s="233">
        <f t="shared" si="0"/>
        <v>0</v>
      </c>
      <c r="N21" s="12"/>
      <c r="O21" s="12"/>
      <c r="Q21" s="1"/>
      <c r="R21" s="1"/>
    </row>
    <row r="22" spans="2:18" ht="30.75" customHeight="1" x14ac:dyDescent="0.25">
      <c r="B22" s="366"/>
      <c r="C22" s="22"/>
      <c r="D22" s="131" t="s">
        <v>11</v>
      </c>
      <c r="E22" s="359"/>
      <c r="F22" s="359"/>
      <c r="G22" s="234" t="s">
        <v>452</v>
      </c>
      <c r="H22" s="20">
        <v>2700</v>
      </c>
      <c r="I22" s="76"/>
      <c r="J22" s="233">
        <f t="shared" si="0"/>
        <v>0</v>
      </c>
      <c r="N22" s="12"/>
      <c r="O22" s="12"/>
      <c r="Q22" s="1"/>
      <c r="R22" s="1"/>
    </row>
    <row r="23" spans="2:18" s="11" customFormat="1" ht="15" customHeight="1" x14ac:dyDescent="0.25">
      <c r="B23" s="366"/>
      <c r="C23" s="22"/>
      <c r="D23" s="131" t="s">
        <v>162</v>
      </c>
      <c r="E23" s="359" t="s">
        <v>461</v>
      </c>
      <c r="F23" s="347"/>
      <c r="G23" s="235" t="s">
        <v>451</v>
      </c>
      <c r="H23" s="129">
        <v>850</v>
      </c>
      <c r="I23" s="76"/>
      <c r="J23" s="233">
        <f t="shared" si="0"/>
        <v>0</v>
      </c>
      <c r="N23" s="12"/>
      <c r="O23" s="12"/>
      <c r="P23" s="12"/>
    </row>
    <row r="24" spans="2:18" s="11" customFormat="1" ht="15" customHeight="1" x14ac:dyDescent="0.25">
      <c r="B24" s="366"/>
      <c r="C24" s="22"/>
      <c r="D24" s="131" t="s">
        <v>11</v>
      </c>
      <c r="E24" s="347"/>
      <c r="F24" s="347"/>
      <c r="G24" s="235" t="s">
        <v>450</v>
      </c>
      <c r="H24" s="129">
        <v>850</v>
      </c>
      <c r="I24" s="76"/>
      <c r="J24" s="233">
        <f t="shared" si="0"/>
        <v>0</v>
      </c>
      <c r="N24" s="12"/>
      <c r="O24" s="12"/>
      <c r="P24" s="12"/>
    </row>
    <row r="25" spans="2:18" s="11" customFormat="1" ht="15" customHeight="1" x14ac:dyDescent="0.25">
      <c r="B25" s="366"/>
      <c r="C25" s="22"/>
      <c r="D25" s="131" t="s">
        <v>11</v>
      </c>
      <c r="E25" s="347"/>
      <c r="F25" s="347"/>
      <c r="G25" s="235" t="s">
        <v>452</v>
      </c>
      <c r="H25" s="129">
        <v>850</v>
      </c>
      <c r="I25" s="76"/>
      <c r="J25" s="233">
        <f t="shared" si="0"/>
        <v>0</v>
      </c>
      <c r="N25" s="12"/>
      <c r="O25" s="12"/>
      <c r="P25" s="12"/>
    </row>
    <row r="26" spans="2:18" s="11" customFormat="1" ht="15" customHeight="1" x14ac:dyDescent="0.25">
      <c r="B26" s="366"/>
      <c r="C26" s="22"/>
      <c r="D26" s="131" t="s">
        <v>162</v>
      </c>
      <c r="E26" s="347"/>
      <c r="F26" s="347"/>
      <c r="G26" s="235" t="s">
        <v>457</v>
      </c>
      <c r="H26" s="129">
        <v>850</v>
      </c>
      <c r="I26" s="76"/>
      <c r="J26" s="233">
        <f t="shared" si="0"/>
        <v>0</v>
      </c>
      <c r="N26" s="12"/>
      <c r="O26" s="12"/>
      <c r="P26" s="12"/>
    </row>
    <row r="27" spans="2:18" s="11" customFormat="1" ht="29.25" customHeight="1" x14ac:dyDescent="0.25">
      <c r="B27" s="366"/>
      <c r="C27" s="22"/>
      <c r="D27" s="131" t="s">
        <v>11</v>
      </c>
      <c r="E27" s="367" t="s">
        <v>462</v>
      </c>
      <c r="F27" s="367"/>
      <c r="G27" s="235" t="s">
        <v>450</v>
      </c>
      <c r="H27" s="129">
        <v>850</v>
      </c>
      <c r="I27" s="76"/>
      <c r="J27" s="233">
        <f t="shared" si="0"/>
        <v>0</v>
      </c>
      <c r="N27" s="12"/>
      <c r="O27" s="12"/>
      <c r="P27" s="12"/>
    </row>
    <row r="28" spans="2:18" ht="26.25" customHeight="1" x14ac:dyDescent="0.25">
      <c r="B28" s="366"/>
      <c r="C28" s="22"/>
      <c r="D28" s="131" t="s">
        <v>11</v>
      </c>
      <c r="E28" s="367"/>
      <c r="F28" s="367"/>
      <c r="G28" s="235" t="s">
        <v>452</v>
      </c>
      <c r="H28" s="129">
        <v>850</v>
      </c>
      <c r="I28" s="76"/>
      <c r="J28" s="233">
        <f t="shared" si="0"/>
        <v>0</v>
      </c>
      <c r="N28" s="12"/>
      <c r="O28" s="12"/>
      <c r="Q28" s="1"/>
      <c r="R28" s="1"/>
    </row>
    <row r="29" spans="2:18" x14ac:dyDescent="0.25">
      <c r="B29" s="366"/>
      <c r="C29" s="22"/>
      <c r="D29" s="131" t="s">
        <v>11</v>
      </c>
      <c r="E29" s="359" t="s">
        <v>463</v>
      </c>
      <c r="F29" s="359"/>
      <c r="G29" s="235" t="s">
        <v>451</v>
      </c>
      <c r="H29" s="129">
        <v>850</v>
      </c>
      <c r="I29" s="76"/>
      <c r="J29" s="233">
        <f t="shared" si="0"/>
        <v>0</v>
      </c>
      <c r="N29" s="12"/>
      <c r="O29" s="12"/>
      <c r="Q29" s="1"/>
      <c r="R29" s="1"/>
    </row>
    <row r="30" spans="2:18" x14ac:dyDescent="0.25">
      <c r="B30" s="366"/>
      <c r="C30" s="181"/>
      <c r="D30" s="131" t="s">
        <v>11</v>
      </c>
      <c r="E30" s="359"/>
      <c r="F30" s="359"/>
      <c r="G30" s="235" t="s">
        <v>450</v>
      </c>
      <c r="H30" s="129">
        <v>850</v>
      </c>
      <c r="I30" s="76"/>
      <c r="J30" s="233">
        <f t="shared" si="0"/>
        <v>0</v>
      </c>
      <c r="N30" s="12"/>
      <c r="O30" s="12"/>
      <c r="Q30" s="1"/>
      <c r="R30" s="1"/>
    </row>
    <row r="31" spans="2:18" x14ac:dyDescent="0.25">
      <c r="B31" s="366"/>
      <c r="C31" s="181"/>
      <c r="D31" s="131" t="s">
        <v>11</v>
      </c>
      <c r="E31" s="359"/>
      <c r="F31" s="359"/>
      <c r="G31" s="235" t="s">
        <v>452</v>
      </c>
      <c r="H31" s="129">
        <v>850</v>
      </c>
      <c r="I31" s="76"/>
      <c r="J31" s="233">
        <f t="shared" si="0"/>
        <v>0</v>
      </c>
      <c r="N31" s="12"/>
      <c r="O31" s="12"/>
      <c r="Q31" s="1"/>
      <c r="R31" s="1"/>
    </row>
    <row r="32" spans="2:18" ht="15" customHeight="1" x14ac:dyDescent="0.25">
      <c r="B32" s="366"/>
      <c r="C32" s="181"/>
      <c r="D32" s="131" t="s">
        <v>11</v>
      </c>
      <c r="E32" s="359" t="s">
        <v>464</v>
      </c>
      <c r="F32" s="359"/>
      <c r="G32" s="235" t="s">
        <v>465</v>
      </c>
      <c r="H32" s="129">
        <v>850</v>
      </c>
      <c r="I32" s="76"/>
      <c r="J32" s="233">
        <f t="shared" si="0"/>
        <v>0</v>
      </c>
      <c r="N32" s="12"/>
      <c r="O32" s="12"/>
      <c r="Q32" s="1"/>
      <c r="R32" s="1"/>
    </row>
    <row r="33" spans="2:18" ht="15" customHeight="1" x14ac:dyDescent="0.25">
      <c r="B33" s="366"/>
      <c r="C33" s="181"/>
      <c r="D33" s="131" t="s">
        <v>11</v>
      </c>
      <c r="E33" s="359"/>
      <c r="F33" s="359"/>
      <c r="G33" s="235" t="s">
        <v>454</v>
      </c>
      <c r="H33" s="129">
        <v>850</v>
      </c>
      <c r="I33" s="76"/>
      <c r="J33" s="233">
        <f t="shared" si="0"/>
        <v>0</v>
      </c>
      <c r="N33" s="12"/>
      <c r="O33" s="12"/>
      <c r="Q33" s="1"/>
      <c r="R33" s="1"/>
    </row>
    <row r="34" spans="2:18" x14ac:dyDescent="0.25">
      <c r="B34" s="227"/>
      <c r="C34" s="230"/>
      <c r="D34" s="131" t="s">
        <v>11</v>
      </c>
      <c r="E34" s="359"/>
      <c r="F34" s="359"/>
      <c r="G34" s="235" t="s">
        <v>451</v>
      </c>
      <c r="H34" s="129">
        <v>850</v>
      </c>
      <c r="I34" s="76"/>
      <c r="J34" s="233">
        <f t="shared" si="0"/>
        <v>0</v>
      </c>
      <c r="N34" s="12"/>
      <c r="O34" s="12"/>
      <c r="Q34" s="1"/>
      <c r="R34" s="1"/>
    </row>
    <row r="35" spans="2:18" x14ac:dyDescent="0.25">
      <c r="B35" s="159"/>
      <c r="C35" s="14"/>
      <c r="D35" s="15"/>
      <c r="E35" s="15"/>
      <c r="F35" s="15"/>
      <c r="G35" s="15"/>
      <c r="H35" s="15"/>
      <c r="I35" s="15"/>
      <c r="J35" s="15"/>
      <c r="N35" s="12"/>
      <c r="O35" s="12"/>
      <c r="Q35" s="1"/>
      <c r="R35" s="1"/>
    </row>
    <row r="36" spans="2:18" ht="26.25" x14ac:dyDescent="0.25">
      <c r="C36" s="14"/>
      <c r="D36" s="14"/>
      <c r="E36" s="14"/>
      <c r="F36" s="35"/>
      <c r="G36" s="229" t="s">
        <v>26</v>
      </c>
      <c r="I36" s="384">
        <f>SUM(J5:J34)</f>
        <v>0</v>
      </c>
      <c r="J36" s="385"/>
      <c r="K36" s="12"/>
      <c r="L36" s="12"/>
      <c r="M36" s="12"/>
      <c r="P36" s="1"/>
      <c r="Q36" s="1"/>
      <c r="R36" s="1"/>
    </row>
    <row r="37" spans="2:18" s="41" customFormat="1" x14ac:dyDescent="0.25">
      <c r="B37" s="40"/>
      <c r="C37" s="36"/>
      <c r="D37" s="36"/>
      <c r="E37" s="36"/>
      <c r="F37" s="37"/>
      <c r="G37" s="38"/>
      <c r="H37" s="38"/>
      <c r="I37" s="38"/>
      <c r="J37" s="39"/>
      <c r="K37" s="12"/>
      <c r="L37" s="12"/>
      <c r="M37" s="12"/>
    </row>
    <row r="38" spans="2:18" s="46" customFormat="1" ht="16.5" customHeight="1" x14ac:dyDescent="0.35">
      <c r="B38" s="160"/>
      <c r="C38" s="42"/>
      <c r="D38" s="42"/>
      <c r="E38" s="215" t="s">
        <v>50</v>
      </c>
      <c r="F38" s="42"/>
      <c r="G38" s="42"/>
      <c r="H38" s="43"/>
      <c r="I38" s="44"/>
      <c r="J38" s="236" t="s">
        <v>466</v>
      </c>
      <c r="K38" s="45"/>
      <c r="N38" s="47"/>
      <c r="O38" s="47"/>
      <c r="P38" s="47"/>
    </row>
    <row r="39" spans="2:18" ht="7.5" customHeight="1" x14ac:dyDescent="0.25">
      <c r="C39" s="48"/>
      <c r="D39" s="48"/>
      <c r="E39" s="48"/>
      <c r="F39" s="48"/>
      <c r="G39" s="48"/>
      <c r="H39" s="48"/>
      <c r="I39" s="48"/>
      <c r="J39" s="49"/>
      <c r="K39" s="51"/>
      <c r="L39" s="51"/>
      <c r="P39" s="1"/>
      <c r="Q39" s="1"/>
      <c r="R39" s="1"/>
    </row>
    <row r="40" spans="2:18" ht="15.75" customHeight="1" x14ac:dyDescent="0.25">
      <c r="J40" s="11"/>
      <c r="K40" s="51"/>
      <c r="L40" s="51"/>
      <c r="P40" s="1"/>
      <c r="Q40" s="1"/>
      <c r="R40" s="1"/>
    </row>
    <row r="41" spans="2:18" ht="15.75" customHeight="1" x14ac:dyDescent="0.25">
      <c r="J41" s="11"/>
      <c r="K41" s="51"/>
      <c r="L41" s="51"/>
      <c r="P41" s="1"/>
      <c r="Q41" s="1"/>
      <c r="R41" s="1"/>
    </row>
    <row r="42" spans="2:18" ht="15.75" customHeight="1" x14ac:dyDescent="0.25">
      <c r="H42" s="30"/>
      <c r="I42" s="30"/>
      <c r="J42" s="62"/>
      <c r="K42" s="51"/>
      <c r="L42" s="51"/>
      <c r="P42" s="1"/>
      <c r="Q42" s="1"/>
      <c r="R42" s="1"/>
    </row>
    <row r="43" spans="2:18" ht="15.75" customHeight="1" x14ac:dyDescent="0.25">
      <c r="H43" s="30"/>
      <c r="I43" s="53"/>
      <c r="J43" s="17"/>
      <c r="K43" s="51"/>
      <c r="L43" s="51"/>
      <c r="P43" s="1"/>
      <c r="Q43" s="1"/>
      <c r="R43" s="1"/>
    </row>
    <row r="44" spans="2:18" ht="15.75" customHeight="1" x14ac:dyDescent="0.25">
      <c r="H44" s="30"/>
      <c r="I44" s="30"/>
      <c r="J44" s="24"/>
      <c r="K44" s="51"/>
      <c r="L44" s="51"/>
      <c r="P44" s="1"/>
      <c r="Q44" s="1"/>
      <c r="R44" s="1"/>
    </row>
    <row r="45" spans="2:18" x14ac:dyDescent="0.25">
      <c r="C45" s="54"/>
      <c r="H45" s="54"/>
      <c r="I45" s="54"/>
      <c r="J45" s="54"/>
    </row>
    <row r="46" spans="2:18" x14ac:dyDescent="0.25">
      <c r="C46" s="54"/>
      <c r="H46" s="54"/>
      <c r="I46" s="54"/>
      <c r="J46" s="54"/>
    </row>
    <row r="47" spans="2:18" x14ac:dyDescent="0.25">
      <c r="C47" s="54"/>
      <c r="H47" s="54"/>
      <c r="I47" s="54"/>
      <c r="J47" s="54"/>
    </row>
    <row r="48" spans="2:18" x14ac:dyDescent="0.25">
      <c r="C48" s="54"/>
      <c r="H48" s="54"/>
      <c r="I48" s="54"/>
      <c r="J48" s="54"/>
    </row>
  </sheetData>
  <sheetProtection algorithmName="SHA-512" hashValue="W88v2vIDL06NFOF7vhlOR4DhXmdYpA1K6PeiLSsm2UwOKPVM+qkbxq0rITD1PDN2Ec4NuS62/T6ya34mPZRfPA==" saltValue="pn72Z8/cypf/VkXCuqr6oA==" spinCount="100000" sheet="1" objects="1" scenarios="1"/>
  <mergeCells count="18">
    <mergeCell ref="I36:J36"/>
    <mergeCell ref="E27:F28"/>
    <mergeCell ref="E29:F31"/>
    <mergeCell ref="E32:F34"/>
    <mergeCell ref="E5:F7"/>
    <mergeCell ref="E8:F9"/>
    <mergeCell ref="E10:F12"/>
    <mergeCell ref="E13:F17"/>
    <mergeCell ref="E18:F19"/>
    <mergeCell ref="H1:J1"/>
    <mergeCell ref="G2:J2"/>
    <mergeCell ref="J3:J4"/>
    <mergeCell ref="B23:B27"/>
    <mergeCell ref="B28:B33"/>
    <mergeCell ref="E23:F26"/>
    <mergeCell ref="E4:F4"/>
    <mergeCell ref="B5:B22"/>
    <mergeCell ref="E20:F22"/>
  </mergeCells>
  <conditionalFormatting sqref="I5:I34">
    <cfRule type="cellIs" dxfId="20" priority="15" stopIfTrue="1" operator="greaterThanOrEqual">
      <formula>1</formula>
    </cfRule>
  </conditionalFormatting>
  <conditionalFormatting sqref="I36">
    <cfRule type="cellIs" dxfId="19" priority="11" stopIfTrue="1" operator="lessThanOrEqual">
      <formula>20000</formula>
    </cfRule>
    <cfRule type="cellIs" dxfId="18" priority="12" stopIfTrue="1" operator="greaterThanOrEqual">
      <formula>20000</formula>
    </cfRule>
  </conditionalFormatting>
  <conditionalFormatting sqref="D5:D34">
    <cfRule type="containsText" dxfId="17" priority="9" stopIfTrue="1" operator="containsText" text="ожидается">
      <formula>NOT(ISERROR(SEARCH("ожидается",D5)))</formula>
    </cfRule>
    <cfRule type="containsText" dxfId="16" priority="10" stopIfTrue="1" operator="containsText" text="в наличии">
      <formula>NOT(ISERROR(SEARCH("в наличии",D5)))</formula>
    </cfRule>
  </conditionalFormatting>
  <hyperlinks>
    <hyperlink ref="E38" location="'Pink Power'!A1" display="НАЗАД"/>
    <hyperlink ref="E2" location="'Pink Power'!A1" display="НАЗАД"/>
    <hyperlink ref="J38" location="'Информация по заявке'!A1" display="Далее"/>
  </hyperlinks>
  <printOptions horizontalCentered="1" verticalCentered="1"/>
  <pageMargins left="0.19685039370078741" right="0.52994791666666663" top="0.19685039370078741" bottom="0.19685039370078741" header="0.19685039370078741" footer="0.19685039370078741"/>
  <pageSetup paperSize="9" scale="90" orientation="portrait" r:id="rId1"/>
  <headerFooter>
    <oddHeader>&amp;C
&amp;G</oddHeader>
  </headerFooter>
  <colBreaks count="1" manualBreakCount="1">
    <brk id="18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F0"/>
  </sheetPr>
  <dimension ref="B1:L21"/>
  <sheetViews>
    <sheetView showGridLines="0" showRowColHeaders="0" view="pageBreakPreview" zoomScaleNormal="100" zoomScaleSheetLayoutView="100" workbookViewId="0">
      <selection activeCell="K18" sqref="K18"/>
    </sheetView>
  </sheetViews>
  <sheetFormatPr defaultColWidth="9.140625" defaultRowHeight="15" x14ac:dyDescent="0.25"/>
  <cols>
    <col min="1" max="1" width="83.7109375" style="1" customWidth="1"/>
    <col min="2" max="2" width="4.7109375" style="1" customWidth="1"/>
    <col min="3" max="3" width="7.28515625" style="1" bestFit="1" customWidth="1"/>
    <col min="4" max="4" width="9.140625" style="1"/>
    <col min="5" max="5" width="10.28515625" style="1" bestFit="1" customWidth="1"/>
    <col min="6" max="6" width="7.42578125" style="1" bestFit="1" customWidth="1"/>
    <col min="7" max="7" width="9.42578125" style="1" bestFit="1" customWidth="1"/>
    <col min="8" max="9" width="9.140625" style="1"/>
    <col min="10" max="10" width="12" style="1" customWidth="1"/>
    <col min="11" max="11" width="22.7109375" style="1" customWidth="1"/>
    <col min="12" max="12" width="4.42578125" style="1" customWidth="1"/>
    <col min="13" max="16384" width="9.140625" style="1"/>
  </cols>
  <sheetData>
    <row r="1" spans="2:12" ht="66" customHeight="1" x14ac:dyDescent="0.25"/>
    <row r="2" spans="2:12" ht="23.25" x14ac:dyDescent="0.25">
      <c r="B2" s="2"/>
      <c r="C2" s="389" t="s">
        <v>59</v>
      </c>
      <c r="D2" s="389"/>
      <c r="E2" s="389"/>
      <c r="F2" s="389"/>
      <c r="G2" s="389"/>
      <c r="H2" s="389"/>
      <c r="I2" s="389"/>
      <c r="J2" s="389"/>
      <c r="K2" s="389"/>
      <c r="L2" s="58"/>
    </row>
    <row r="3" spans="2:12" ht="15.75" x14ac:dyDescent="0.25">
      <c r="B3" s="60"/>
      <c r="C3" s="72"/>
      <c r="D3" s="60"/>
      <c r="E3" s="60"/>
      <c r="F3" s="60"/>
      <c r="G3" s="388" t="s">
        <v>26</v>
      </c>
      <c r="H3" s="388"/>
      <c r="I3" s="388"/>
      <c r="J3" s="404">
        <f>SUM('Fitness Line'!L50,'Fitness Line'!L33:L40,'Fitness Line'!L5:L12,'Fitness Line'!L13:L32)+SUM('Standart Line'!L5:L76)+SUM('Black Line'!L5:L54)+SUM('Pink Power'!L5:L32)+SUM(Одежда!J5:J34)</f>
        <v>0</v>
      </c>
      <c r="K3" s="404"/>
      <c r="L3" s="58"/>
    </row>
    <row r="4" spans="2:12" ht="15.75" x14ac:dyDescent="0.25">
      <c r="B4" s="60"/>
      <c r="C4" s="4"/>
      <c r="D4" s="59"/>
      <c r="E4" s="59"/>
      <c r="F4" s="61"/>
      <c r="G4" s="388" t="s">
        <v>56</v>
      </c>
      <c r="H4" s="388"/>
      <c r="I4" s="388"/>
      <c r="J4" s="407">
        <f>LOOKUP(J3,{0,49999.50001,99999.100001,199999.200001,299999.300001,399999.400001,499999.500001,10000000},{0,0.05,0.08,0.11,0.12,0.13,0.15})</f>
        <v>0</v>
      </c>
      <c r="K4" s="407"/>
      <c r="L4" s="58"/>
    </row>
    <row r="5" spans="2:12" ht="15.75" x14ac:dyDescent="0.25">
      <c r="B5" s="60"/>
      <c r="C5" s="4"/>
      <c r="D5" s="59"/>
      <c r="E5" s="59"/>
      <c r="F5" s="61"/>
      <c r="G5" s="388" t="s">
        <v>58</v>
      </c>
      <c r="H5" s="388"/>
      <c r="I5" s="388"/>
      <c r="J5" s="404">
        <f>J3*(1-J4)</f>
        <v>0</v>
      </c>
      <c r="K5" s="404"/>
      <c r="L5" s="58"/>
    </row>
    <row r="6" spans="2:12" x14ac:dyDescent="0.25">
      <c r="B6" s="60"/>
      <c r="C6" s="388"/>
      <c r="D6" s="388"/>
      <c r="E6" s="220"/>
      <c r="F6" s="221"/>
      <c r="G6" s="388" t="s">
        <v>134</v>
      </c>
      <c r="H6" s="388"/>
      <c r="I6" s="388"/>
      <c r="J6" s="406">
        <f>SUM('Fitness Line'!L41:L49)</f>
        <v>0</v>
      </c>
      <c r="K6" s="406"/>
      <c r="L6" s="58"/>
    </row>
    <row r="7" spans="2:12" x14ac:dyDescent="0.25">
      <c r="B7" s="96"/>
      <c r="C7" s="388"/>
      <c r="D7" s="388"/>
      <c r="E7" s="220"/>
      <c r="F7" s="221"/>
      <c r="G7" s="401" t="s">
        <v>135</v>
      </c>
      <c r="H7" s="402"/>
      <c r="I7" s="402"/>
      <c r="J7" s="403">
        <f>'Standart Line'!L77+'Black Line'!L55+'Pink Power'!L33</f>
        <v>0</v>
      </c>
      <c r="K7" s="403"/>
      <c r="L7" s="58"/>
    </row>
    <row r="8" spans="2:12" ht="15" customHeight="1" x14ac:dyDescent="0.25">
      <c r="B8" s="60"/>
      <c r="C8" s="388"/>
      <c r="D8" s="388"/>
      <c r="E8" s="220"/>
      <c r="F8" s="221"/>
      <c r="G8" s="388" t="s">
        <v>19</v>
      </c>
      <c r="H8" s="388"/>
      <c r="I8" s="388"/>
      <c r="J8" s="405">
        <f>LOOKUP('Информация по заявке'!E10,{0,6.7,30.31,50.51,100.101,200.201,300.301,400.401,500.501,600.601,800.801,1000.1001,1250.1251,2500.2501,4500},{150,250,300,350,400,450,500,520,580,620,750,850,1000})</f>
        <v>150</v>
      </c>
      <c r="K8" s="405"/>
      <c r="L8" s="58"/>
    </row>
    <row r="9" spans="2:12" ht="15" customHeight="1" x14ac:dyDescent="0.25">
      <c r="B9" s="60"/>
      <c r="C9" s="388"/>
      <c r="D9" s="388"/>
      <c r="E9" s="220"/>
      <c r="F9" s="221"/>
      <c r="G9" s="393" t="s">
        <v>55</v>
      </c>
      <c r="H9" s="393"/>
      <c r="I9" s="393"/>
      <c r="J9" s="392">
        <f>J5+J6+J7+J8</f>
        <v>150</v>
      </c>
      <c r="K9" s="392"/>
      <c r="L9" s="58"/>
    </row>
    <row r="10" spans="2:12" ht="15" customHeight="1" x14ac:dyDescent="0.25">
      <c r="B10" s="60"/>
      <c r="C10" s="399" t="s">
        <v>430</v>
      </c>
      <c r="D10" s="399"/>
      <c r="E10" s="225">
        <f>SUM('Fitness Line'!R5:R50)+SUM('Standart Line'!R5:R77)+SUM('Black Line'!R5:R55)+SUM('Pink Power'!R5:R33)</f>
        <v>0</v>
      </c>
      <c r="F10" s="97" t="s">
        <v>15</v>
      </c>
      <c r="G10" s="394"/>
      <c r="H10" s="393"/>
      <c r="I10" s="393"/>
      <c r="J10" s="392"/>
      <c r="K10" s="392"/>
      <c r="L10" s="58"/>
    </row>
    <row r="11" spans="2:12" ht="25.5" customHeight="1" x14ac:dyDescent="0.25">
      <c r="B11" s="60"/>
      <c r="C11" s="399" t="s">
        <v>427</v>
      </c>
      <c r="D11" s="399"/>
      <c r="E11" s="98">
        <f>SUM('Fitness Line'!Q5:Q50)+SUM('Standart Line'!Q5:Q77)+SUM('Black Line'!Q5:Q55)+SUM('Pink Power'!Q5:Q33)</f>
        <v>0</v>
      </c>
      <c r="F11" s="97" t="s">
        <v>121</v>
      </c>
      <c r="G11" s="92"/>
      <c r="H11" s="395" t="s">
        <v>129</v>
      </c>
      <c r="I11" s="395"/>
      <c r="J11" s="396">
        <f>SUM('Fitness Line'!S5:S50)+SUM('Standart Line'!S5:S77)+SUM('Black Line'!S5:S55)+SUM('Pink Power'!S5:S33)-J9</f>
        <v>-150</v>
      </c>
      <c r="K11" s="396"/>
      <c r="L11" s="58"/>
    </row>
    <row r="12" spans="2:12" ht="33" customHeight="1" x14ac:dyDescent="0.25">
      <c r="B12" s="2"/>
      <c r="C12" s="58"/>
      <c r="D12" s="58"/>
      <c r="E12" s="58"/>
      <c r="F12" s="58"/>
      <c r="G12" s="397" t="s">
        <v>132</v>
      </c>
      <c r="H12" s="398"/>
      <c r="I12" s="398"/>
      <c r="J12" s="398"/>
      <c r="K12" s="398"/>
      <c r="L12" s="58"/>
    </row>
    <row r="13" spans="2:12" ht="21" x14ac:dyDescent="0.25">
      <c r="B13" s="2"/>
      <c r="C13" s="391" t="s">
        <v>53</v>
      </c>
      <c r="D13" s="391"/>
      <c r="E13" s="391"/>
      <c r="F13" s="391"/>
      <c r="G13" s="391"/>
      <c r="H13" s="391"/>
      <c r="I13" s="391"/>
      <c r="J13" s="391"/>
      <c r="K13" s="391"/>
      <c r="L13" s="58"/>
    </row>
    <row r="14" spans="2:12" s="57" customFormat="1" ht="45" customHeight="1" x14ac:dyDescent="0.25">
      <c r="B14" s="56"/>
      <c r="C14" s="386" t="s">
        <v>54</v>
      </c>
      <c r="D14" s="386"/>
      <c r="E14" s="386"/>
      <c r="F14" s="386"/>
      <c r="G14" s="386"/>
      <c r="H14" s="386"/>
      <c r="I14" s="386"/>
      <c r="J14" s="386"/>
      <c r="K14" s="386"/>
      <c r="L14" s="56"/>
    </row>
    <row r="15" spans="2:12" ht="48" customHeight="1" x14ac:dyDescent="0.25">
      <c r="B15" s="2"/>
      <c r="C15" s="386" t="s">
        <v>57</v>
      </c>
      <c r="D15" s="386"/>
      <c r="E15" s="386"/>
      <c r="F15" s="386"/>
      <c r="G15" s="386"/>
      <c r="H15" s="386"/>
      <c r="I15" s="386"/>
      <c r="J15" s="386"/>
      <c r="K15" s="386"/>
      <c r="L15" s="58"/>
    </row>
    <row r="16" spans="2:12" ht="33.75" customHeight="1" x14ac:dyDescent="0.25">
      <c r="B16" s="2"/>
      <c r="C16" s="386" t="s">
        <v>171</v>
      </c>
      <c r="D16" s="387"/>
      <c r="E16" s="387"/>
      <c r="F16" s="387"/>
      <c r="G16" s="387"/>
      <c r="H16" s="387"/>
      <c r="I16" s="387"/>
      <c r="J16" s="387"/>
      <c r="K16" s="387"/>
      <c r="L16" s="101"/>
    </row>
    <row r="17" spans="2:12" ht="11.25" customHeight="1" x14ac:dyDescent="0.25">
      <c r="B17" s="2"/>
      <c r="C17" s="58"/>
      <c r="D17" s="58"/>
      <c r="E17" s="74"/>
      <c r="F17" s="58"/>
      <c r="G17" s="58"/>
      <c r="H17" s="58"/>
      <c r="I17" s="9"/>
      <c r="J17" s="100"/>
      <c r="K17" s="100"/>
      <c r="L17" s="100"/>
    </row>
    <row r="18" spans="2:12" ht="23.25" x14ac:dyDescent="0.25">
      <c r="B18" s="2"/>
      <c r="C18" s="400" t="s">
        <v>444</v>
      </c>
      <c r="D18" s="400"/>
      <c r="E18" s="400"/>
      <c r="F18" s="400"/>
      <c r="G18" s="400"/>
      <c r="H18" s="400"/>
      <c r="I18" s="400"/>
      <c r="J18" s="400"/>
      <c r="K18" s="238" t="s">
        <v>445</v>
      </c>
      <c r="L18" s="100"/>
    </row>
    <row r="19" spans="2:12" ht="11.25" customHeight="1" x14ac:dyDescent="0.25">
      <c r="B19" s="2"/>
      <c r="C19" s="58"/>
      <c r="D19" s="58"/>
      <c r="E19" s="74"/>
      <c r="F19" s="58"/>
      <c r="G19" s="58"/>
      <c r="H19" s="58"/>
      <c r="I19" s="9"/>
      <c r="J19" s="100"/>
      <c r="K19" s="100"/>
      <c r="L19" s="100"/>
    </row>
    <row r="20" spans="2:12" x14ac:dyDescent="0.25">
      <c r="B20" s="2"/>
      <c r="C20" s="390" t="s">
        <v>50</v>
      </c>
      <c r="D20" s="390"/>
      <c r="E20" s="58"/>
      <c r="F20" s="271"/>
      <c r="G20" s="271"/>
      <c r="H20" s="271"/>
      <c r="I20" s="271"/>
      <c r="J20" s="271"/>
      <c r="K20" s="271"/>
      <c r="L20" s="9"/>
    </row>
    <row r="21" spans="2:12" ht="23.25" x14ac:dyDescent="0.25">
      <c r="B21" s="2"/>
      <c r="C21" s="389" t="s">
        <v>52</v>
      </c>
      <c r="D21" s="389"/>
      <c r="E21" s="389"/>
      <c r="F21" s="389"/>
      <c r="G21" s="389"/>
      <c r="H21" s="389"/>
      <c r="I21" s="389"/>
      <c r="J21" s="389"/>
      <c r="K21" s="389"/>
      <c r="L21" s="58"/>
    </row>
  </sheetData>
  <sheetProtection algorithmName="SHA-512" hashValue="606EpkQNjaM4JDip/Ck0NmQoYFSLi12cThyifodUHOdspjWXu1G2GoOQp4fmgixYoF0jIRNLHfY+hkG9NphF8g==" saltValue="wns1yzr02Q4+m8jQPtqIWQ==" spinCount="100000" sheet="1" objects="1" scenarios="1"/>
  <mergeCells count="32">
    <mergeCell ref="G8:I8"/>
    <mergeCell ref="G6:I6"/>
    <mergeCell ref="G7:I7"/>
    <mergeCell ref="J7:K7"/>
    <mergeCell ref="C2:K2"/>
    <mergeCell ref="C6:D6"/>
    <mergeCell ref="C8:D8"/>
    <mergeCell ref="J3:K3"/>
    <mergeCell ref="J8:K8"/>
    <mergeCell ref="G3:I3"/>
    <mergeCell ref="C7:D7"/>
    <mergeCell ref="G4:I4"/>
    <mergeCell ref="J6:K6"/>
    <mergeCell ref="J4:K4"/>
    <mergeCell ref="J5:K5"/>
    <mergeCell ref="G5:I5"/>
    <mergeCell ref="C16:K16"/>
    <mergeCell ref="C9:D9"/>
    <mergeCell ref="C21:K21"/>
    <mergeCell ref="C20:D20"/>
    <mergeCell ref="C13:K13"/>
    <mergeCell ref="F20:K20"/>
    <mergeCell ref="C14:K14"/>
    <mergeCell ref="C15:K15"/>
    <mergeCell ref="J9:K10"/>
    <mergeCell ref="G9:I10"/>
    <mergeCell ref="H11:I11"/>
    <mergeCell ref="J11:K11"/>
    <mergeCell ref="G12:K12"/>
    <mergeCell ref="C11:D11"/>
    <mergeCell ref="C10:D10"/>
    <mergeCell ref="C18:J18"/>
  </mergeCells>
  <conditionalFormatting sqref="J9">
    <cfRule type="cellIs" dxfId="15" priority="2" stopIfTrue="1" operator="lessThanOrEqual">
      <formula>20000</formula>
    </cfRule>
    <cfRule type="cellIs" dxfId="14" priority="3" stopIfTrue="1" operator="greaterThanOrEqual">
      <formula>20000</formula>
    </cfRule>
  </conditionalFormatting>
  <conditionalFormatting sqref="J4:K4">
    <cfRule type="notContainsBlanks" dxfId="13" priority="1">
      <formula>LEN(TRIM(J4))&gt;0</formula>
    </cfRule>
  </conditionalFormatting>
  <hyperlinks>
    <hyperlink ref="C20:D20" location="Одежда!A1" display="НАЗАД"/>
    <hyperlink ref="K18" r:id="rId1" display="ссылка"/>
  </hyperlinks>
  <pageMargins left="0.7" right="0.7" top="0.75" bottom="0.75" header="0.3" footer="0.3"/>
  <pageSetup paperSize="9" scale="82" orientation="portrait" r:id="rId2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B1:M270"/>
  <sheetViews>
    <sheetView showGridLines="0" view="pageBreakPreview" topLeftCell="A121" zoomScale="85" zoomScaleNormal="80" zoomScaleSheetLayoutView="85" workbookViewId="0">
      <selection activeCell="G141" sqref="G141"/>
    </sheetView>
  </sheetViews>
  <sheetFormatPr defaultColWidth="9.140625" defaultRowHeight="15" x14ac:dyDescent="0.25"/>
  <cols>
    <col min="1" max="1" width="14.42578125" style="1" customWidth="1"/>
    <col min="2" max="2" width="2.140625" customWidth="1"/>
    <col min="3" max="3" width="26.5703125" style="63" bestFit="1" customWidth="1"/>
    <col min="4" max="4" width="26" style="1" customWidth="1"/>
    <col min="5" max="5" width="14.5703125" style="1" bestFit="1" customWidth="1"/>
    <col min="6" max="6" width="10.28515625" style="1" bestFit="1" customWidth="1"/>
    <col min="7" max="7" width="11.5703125" style="1" customWidth="1"/>
    <col min="8" max="8" width="1.5703125" style="1" customWidth="1"/>
    <col min="9" max="9" width="8" style="1" customWidth="1"/>
    <col min="10" max="10" width="19.7109375" style="1" bestFit="1" customWidth="1"/>
    <col min="11" max="11" width="15.7109375" style="1" bestFit="1" customWidth="1"/>
    <col min="12" max="12" width="9.7109375" style="1" bestFit="1" customWidth="1"/>
    <col min="13" max="13" width="12" style="87" customWidth="1"/>
    <col min="14" max="14" width="1.5703125" style="1" customWidth="1"/>
    <col min="15" max="17" width="9.140625" style="1"/>
    <col min="18" max="18" width="32.140625" style="1" bestFit="1" customWidth="1"/>
    <col min="19" max="19" width="13.85546875" style="1" bestFit="1" customWidth="1"/>
    <col min="20" max="20" width="32.85546875" style="1" bestFit="1" customWidth="1"/>
    <col min="21" max="16384" width="9.140625" style="1"/>
  </cols>
  <sheetData>
    <row r="1" spans="2:13" ht="8.25" customHeight="1" x14ac:dyDescent="0.25">
      <c r="B1" s="1"/>
      <c r="J1" s="14"/>
      <c r="K1" s="14"/>
      <c r="L1" s="14"/>
      <c r="M1" s="88"/>
    </row>
    <row r="2" spans="2:13" ht="15" customHeight="1" x14ac:dyDescent="0.25">
      <c r="B2" s="1"/>
      <c r="C2" s="149" t="s">
        <v>1</v>
      </c>
      <c r="D2" s="142" t="s">
        <v>10</v>
      </c>
      <c r="E2" s="142" t="s">
        <v>81</v>
      </c>
      <c r="F2" s="142" t="s">
        <v>2</v>
      </c>
      <c r="G2" s="64" t="s">
        <v>9</v>
      </c>
      <c r="J2" s="134"/>
      <c r="K2" s="134"/>
      <c r="L2" s="134"/>
      <c r="M2" s="135"/>
    </row>
    <row r="3" spans="2:13" ht="21" customHeight="1" x14ac:dyDescent="0.25">
      <c r="B3" s="1"/>
      <c r="C3" s="141" t="s">
        <v>172</v>
      </c>
      <c r="D3" s="65" t="str">
        <f>'Standart Line'!G5</f>
        <v>Сливочная карамель</v>
      </c>
      <c r="E3" s="86">
        <v>15012</v>
      </c>
      <c r="F3" s="129">
        <f>'Standart Line'!I5</f>
        <v>720</v>
      </c>
      <c r="G3" s="150">
        <f>'Standart Line'!K5</f>
        <v>0</v>
      </c>
      <c r="J3" s="136"/>
      <c r="K3" s="137"/>
      <c r="L3" s="138"/>
      <c r="M3" s="139"/>
    </row>
    <row r="4" spans="2:13" ht="21" x14ac:dyDescent="0.25">
      <c r="B4" s="1"/>
      <c r="C4" s="141" t="s">
        <v>172</v>
      </c>
      <c r="D4" s="65" t="str">
        <f>'Standart Line'!G6</f>
        <v>Кофе Латте</v>
      </c>
      <c r="E4" s="86">
        <v>15014</v>
      </c>
      <c r="F4" s="129">
        <f>'Standart Line'!I6</f>
        <v>720</v>
      </c>
      <c r="G4" s="150">
        <f>'Standart Line'!K6</f>
        <v>0</v>
      </c>
      <c r="J4" s="136"/>
      <c r="K4" s="137"/>
      <c r="L4" s="138"/>
      <c r="M4" s="139"/>
    </row>
    <row r="5" spans="2:13" ht="21" x14ac:dyDescent="0.25">
      <c r="B5" s="1"/>
      <c r="C5" s="141" t="s">
        <v>172</v>
      </c>
      <c r="D5" s="65" t="str">
        <f>'Standart Line'!G7</f>
        <v>Банан</v>
      </c>
      <c r="E5" s="86">
        <v>15015</v>
      </c>
      <c r="F5" s="129">
        <f>'Standart Line'!I7</f>
        <v>720</v>
      </c>
      <c r="G5" s="150">
        <f>'Standart Line'!K7</f>
        <v>0</v>
      </c>
      <c r="J5" s="136"/>
      <c r="K5" s="137"/>
      <c r="L5" s="138"/>
      <c r="M5" s="139"/>
    </row>
    <row r="6" spans="2:13" ht="21" x14ac:dyDescent="0.25">
      <c r="B6" s="1"/>
      <c r="C6" s="141" t="s">
        <v>172</v>
      </c>
      <c r="D6" s="65" t="str">
        <f>'Standart Line'!G8</f>
        <v>Молочное печенье</v>
      </c>
      <c r="E6" s="86">
        <v>15016</v>
      </c>
      <c r="F6" s="129">
        <f>'Standart Line'!I8</f>
        <v>720</v>
      </c>
      <c r="G6" s="150">
        <f>'Standart Line'!K8</f>
        <v>0</v>
      </c>
      <c r="J6" s="136"/>
      <c r="K6" s="137"/>
      <c r="L6" s="138"/>
      <c r="M6" s="139"/>
    </row>
    <row r="7" spans="2:13" ht="21" x14ac:dyDescent="0.25">
      <c r="B7" s="1"/>
      <c r="C7" s="141" t="s">
        <v>172</v>
      </c>
      <c r="D7" s="65" t="str">
        <f>'Standart Line'!G9</f>
        <v>Клубника со сливками</v>
      </c>
      <c r="E7" s="86">
        <v>15017</v>
      </c>
      <c r="F7" s="129">
        <f>'Standart Line'!I9</f>
        <v>720</v>
      </c>
      <c r="G7" s="150">
        <f>'Standart Line'!K9</f>
        <v>0</v>
      </c>
      <c r="J7" s="136"/>
      <c r="K7" s="137"/>
      <c r="L7" s="138"/>
      <c r="M7" s="139"/>
    </row>
    <row r="8" spans="2:13" ht="21" x14ac:dyDescent="0.25">
      <c r="B8" s="1"/>
      <c r="C8" s="141" t="s">
        <v>172</v>
      </c>
      <c r="D8" s="65" t="str">
        <f>'Standart Line'!G10</f>
        <v>Классический шоколад</v>
      </c>
      <c r="E8" s="86">
        <v>15019</v>
      </c>
      <c r="F8" s="129">
        <f>'Standart Line'!I10</f>
        <v>720</v>
      </c>
      <c r="G8" s="150">
        <f>'Standart Line'!K10</f>
        <v>0</v>
      </c>
      <c r="J8" s="14"/>
      <c r="K8" s="14"/>
      <c r="L8" s="14"/>
      <c r="M8" s="88"/>
    </row>
    <row r="9" spans="2:13" ht="21" x14ac:dyDescent="0.25">
      <c r="B9" s="1"/>
      <c r="C9" s="141" t="s">
        <v>301</v>
      </c>
      <c r="D9" s="65" t="str">
        <f>'Black Line'!G5</f>
        <v>Шоколад</v>
      </c>
      <c r="E9" s="86" t="s">
        <v>302</v>
      </c>
      <c r="F9" s="129">
        <f>'Black Line'!I5</f>
        <v>900</v>
      </c>
      <c r="G9" s="150">
        <f>'Black Line'!K5</f>
        <v>0</v>
      </c>
      <c r="J9" s="14"/>
      <c r="K9" s="14"/>
      <c r="L9" s="14"/>
      <c r="M9" s="88"/>
    </row>
    <row r="10" spans="2:13" ht="21" x14ac:dyDescent="0.25">
      <c r="B10" s="1"/>
      <c r="C10" s="141" t="s">
        <v>301</v>
      </c>
      <c r="D10" s="65" t="str">
        <f>'Black Line'!G6</f>
        <v>Черничный Маффин</v>
      </c>
      <c r="E10" s="86" t="s">
        <v>303</v>
      </c>
      <c r="F10" s="129">
        <f>'Black Line'!I6</f>
        <v>900</v>
      </c>
      <c r="G10" s="150">
        <f>'Black Line'!K6</f>
        <v>0</v>
      </c>
      <c r="J10" s="14"/>
      <c r="K10" s="14"/>
      <c r="L10" s="14"/>
      <c r="M10" s="88"/>
    </row>
    <row r="11" spans="2:13" ht="21" x14ac:dyDescent="0.25">
      <c r="B11" s="1"/>
      <c r="C11" s="141" t="s">
        <v>301</v>
      </c>
      <c r="D11" s="65" t="str">
        <f>'Black Line'!G7</f>
        <v>Пина-Колада</v>
      </c>
      <c r="E11" s="86" t="s">
        <v>304</v>
      </c>
      <c r="F11" s="129">
        <f>'Black Line'!I7</f>
        <v>900</v>
      </c>
      <c r="G11" s="150">
        <f>'Black Line'!K7</f>
        <v>0</v>
      </c>
      <c r="J11" s="14"/>
      <c r="K11" s="14"/>
      <c r="L11" s="14"/>
      <c r="M11" s="88"/>
    </row>
    <row r="12" spans="2:13" ht="21" x14ac:dyDescent="0.25">
      <c r="B12" s="1"/>
      <c r="C12" s="141" t="s">
        <v>301</v>
      </c>
      <c r="D12" s="65" t="str">
        <f>'Black Line'!G8</f>
        <v>Праздничный торт</v>
      </c>
      <c r="E12" s="86" t="s">
        <v>305</v>
      </c>
      <c r="F12" s="129">
        <f>'Black Line'!I8</f>
        <v>900</v>
      </c>
      <c r="G12" s="150">
        <f>'Black Line'!K8</f>
        <v>0</v>
      </c>
      <c r="J12" s="14"/>
      <c r="K12" s="14"/>
      <c r="L12" s="14"/>
      <c r="M12" s="88"/>
    </row>
    <row r="13" spans="2:13" ht="21" x14ac:dyDescent="0.25">
      <c r="B13" s="1"/>
      <c r="C13" s="141" t="s">
        <v>301</v>
      </c>
      <c r="D13" s="65" t="str">
        <f>'Black Line'!G9</f>
        <v>Йогурт</v>
      </c>
      <c r="E13" s="86" t="s">
        <v>306</v>
      </c>
      <c r="F13" s="129">
        <f>'Black Line'!I9</f>
        <v>900</v>
      </c>
      <c r="G13" s="150">
        <f>'Black Line'!K9</f>
        <v>0</v>
      </c>
      <c r="J13" s="14"/>
      <c r="K13" s="14"/>
      <c r="L13" s="14"/>
      <c r="M13" s="88"/>
    </row>
    <row r="14" spans="2:13" ht="21" x14ac:dyDescent="0.25">
      <c r="B14" s="1"/>
      <c r="C14" s="141" t="s">
        <v>301</v>
      </c>
      <c r="D14" s="65" t="str">
        <f>'Black Line'!G10</f>
        <v>Банан</v>
      </c>
      <c r="E14" s="86" t="s">
        <v>307</v>
      </c>
      <c r="F14" s="129">
        <f>'Black Line'!I10</f>
        <v>900</v>
      </c>
      <c r="G14" s="150">
        <f>'Black Line'!K10</f>
        <v>0</v>
      </c>
      <c r="J14" s="14"/>
      <c r="K14" s="14"/>
      <c r="L14" s="14"/>
      <c r="M14" s="88"/>
    </row>
    <row r="15" spans="2:13" ht="21" x14ac:dyDescent="0.25">
      <c r="B15" s="1"/>
      <c r="C15" s="141" t="s">
        <v>301</v>
      </c>
      <c r="D15" s="65" t="str">
        <f>'Black Line'!G11</f>
        <v>Апельсиновое фондю</v>
      </c>
      <c r="E15" s="86" t="s">
        <v>308</v>
      </c>
      <c r="F15" s="129">
        <f>'Black Line'!I11</f>
        <v>900</v>
      </c>
      <c r="G15" s="150">
        <f>'Black Line'!K11</f>
        <v>0</v>
      </c>
      <c r="J15" s="14"/>
      <c r="K15" s="14"/>
      <c r="L15" s="14"/>
      <c r="M15" s="88"/>
    </row>
    <row r="16" spans="2:13" ht="21" x14ac:dyDescent="0.25">
      <c r="B16" s="1"/>
      <c r="C16" s="141" t="s">
        <v>172</v>
      </c>
      <c r="D16" s="65" t="str">
        <f>'Standart Line'!G11</f>
        <v>Банан</v>
      </c>
      <c r="E16" s="86">
        <v>30015</v>
      </c>
      <c r="F16" s="129">
        <f>'Standart Line'!I11</f>
        <v>1300</v>
      </c>
      <c r="G16" s="150">
        <f>'Standart Line'!K11</f>
        <v>0</v>
      </c>
      <c r="J16" s="14"/>
      <c r="K16" s="14"/>
      <c r="L16" s="14"/>
      <c r="M16" s="88"/>
    </row>
    <row r="17" spans="2:13" ht="21" x14ac:dyDescent="0.25">
      <c r="B17" s="1"/>
      <c r="C17" s="141" t="s">
        <v>172</v>
      </c>
      <c r="D17" s="65" t="str">
        <f>'Standart Line'!G12</f>
        <v>Молочное печенье</v>
      </c>
      <c r="E17" s="86">
        <v>30016</v>
      </c>
      <c r="F17" s="129">
        <f>'Standart Line'!I12</f>
        <v>1300</v>
      </c>
      <c r="G17" s="150">
        <f>'Standart Line'!K12</f>
        <v>0</v>
      </c>
      <c r="J17" s="14"/>
      <c r="K17" s="14"/>
      <c r="L17" s="14"/>
      <c r="M17" s="88"/>
    </row>
    <row r="18" spans="2:13" ht="21" x14ac:dyDescent="0.25">
      <c r="B18" s="1"/>
      <c r="C18" s="141" t="s">
        <v>172</v>
      </c>
      <c r="D18" s="65" t="str">
        <f>'Standart Line'!G13</f>
        <v>Клубника со сливками</v>
      </c>
      <c r="E18" s="86">
        <v>30017</v>
      </c>
      <c r="F18" s="129">
        <f>'Standart Line'!I13</f>
        <v>1300</v>
      </c>
      <c r="G18" s="150">
        <f>'Standart Line'!K13</f>
        <v>0</v>
      </c>
      <c r="J18" s="14"/>
      <c r="K18" s="14"/>
      <c r="L18" s="14"/>
      <c r="M18" s="88"/>
    </row>
    <row r="19" spans="2:13" ht="21" x14ac:dyDescent="0.25">
      <c r="B19" s="1"/>
      <c r="C19" s="141" t="s">
        <v>172</v>
      </c>
      <c r="D19" s="65" t="str">
        <f>'Standart Line'!G14</f>
        <v>Классический шоколад</v>
      </c>
      <c r="E19" s="86">
        <v>30019</v>
      </c>
      <c r="F19" s="129">
        <f>'Standart Line'!I14</f>
        <v>1300</v>
      </c>
      <c r="G19" s="150">
        <f>'Standart Line'!K14</f>
        <v>0</v>
      </c>
      <c r="J19" s="14"/>
      <c r="K19" s="14"/>
      <c r="L19" s="14"/>
      <c r="M19" s="88"/>
    </row>
    <row r="20" spans="2:13" ht="21" customHeight="1" x14ac:dyDescent="0.25">
      <c r="B20" s="1"/>
      <c r="C20" s="151" t="s">
        <v>173</v>
      </c>
      <c r="D20" s="65" t="str">
        <f>'Standart Line'!G15</f>
        <v>Сливочная карамель</v>
      </c>
      <c r="E20" s="86" t="s">
        <v>82</v>
      </c>
      <c r="F20" s="129">
        <f>'Standart Line'!I15</f>
        <v>800</v>
      </c>
      <c r="G20" s="150">
        <f>'Standart Line'!K15</f>
        <v>0</v>
      </c>
      <c r="J20" s="14"/>
      <c r="K20" s="14"/>
      <c r="L20" s="14"/>
      <c r="M20" s="14"/>
    </row>
    <row r="21" spans="2:13" ht="21" x14ac:dyDescent="0.25">
      <c r="B21" s="1"/>
      <c r="C21" s="151" t="s">
        <v>173</v>
      </c>
      <c r="D21" s="65" t="str">
        <f>'Standart Line'!G16</f>
        <v>Кофе Латте</v>
      </c>
      <c r="E21" s="86" t="s">
        <v>123</v>
      </c>
      <c r="F21" s="129">
        <f>'Standart Line'!I16</f>
        <v>800</v>
      </c>
      <c r="G21" s="150">
        <f>'Standart Line'!K16</f>
        <v>0</v>
      </c>
      <c r="J21" s="14"/>
      <c r="K21" s="14"/>
      <c r="L21" s="14"/>
      <c r="M21" s="14"/>
    </row>
    <row r="22" spans="2:13" ht="21" x14ac:dyDescent="0.25">
      <c r="B22" s="1"/>
      <c r="C22" s="151" t="s">
        <v>173</v>
      </c>
      <c r="D22" s="65" t="str">
        <f>'Standart Line'!G17</f>
        <v>Банан</v>
      </c>
      <c r="E22" s="86" t="s">
        <v>84</v>
      </c>
      <c r="F22" s="129">
        <f>'Standart Line'!I17</f>
        <v>800</v>
      </c>
      <c r="G22" s="150">
        <f>'Standart Line'!K17</f>
        <v>0</v>
      </c>
      <c r="J22" s="14"/>
      <c r="K22" s="14"/>
      <c r="L22" s="14"/>
      <c r="M22" s="14"/>
    </row>
    <row r="23" spans="2:13" ht="21" x14ac:dyDescent="0.25">
      <c r="B23" s="1"/>
      <c r="C23" s="151" t="s">
        <v>173</v>
      </c>
      <c r="D23" s="65" t="str">
        <f>'Standart Line'!G18</f>
        <v>Молочное печенье</v>
      </c>
      <c r="E23" s="86" t="s">
        <v>85</v>
      </c>
      <c r="F23" s="129">
        <f>'Standart Line'!I18</f>
        <v>800</v>
      </c>
      <c r="G23" s="150">
        <f>'Standart Line'!K18</f>
        <v>0</v>
      </c>
      <c r="J23" s="14"/>
      <c r="K23" s="14"/>
      <c r="L23" s="14"/>
      <c r="M23" s="14"/>
    </row>
    <row r="24" spans="2:13" ht="21" x14ac:dyDescent="0.25">
      <c r="B24" s="1"/>
      <c r="C24" s="151" t="s">
        <v>173</v>
      </c>
      <c r="D24" s="65" t="str">
        <f>'Standart Line'!G19</f>
        <v>Клубника со сливками</v>
      </c>
      <c r="E24" s="86" t="s">
        <v>86</v>
      </c>
      <c r="F24" s="129">
        <f>'Standart Line'!I19</f>
        <v>800</v>
      </c>
      <c r="G24" s="150">
        <f>'Standart Line'!K19</f>
        <v>0</v>
      </c>
      <c r="J24" s="14"/>
      <c r="K24" s="14"/>
      <c r="L24" s="14"/>
      <c r="M24" s="14"/>
    </row>
    <row r="25" spans="2:13" ht="21" x14ac:dyDescent="0.25">
      <c r="B25" s="1"/>
      <c r="C25" s="151" t="s">
        <v>173</v>
      </c>
      <c r="D25" s="65" t="str">
        <f>'Standart Line'!G20</f>
        <v>Классический шоколад</v>
      </c>
      <c r="E25" s="86" t="s">
        <v>83</v>
      </c>
      <c r="F25" s="129">
        <f>'Standart Line'!I20</f>
        <v>800</v>
      </c>
      <c r="G25" s="150">
        <f>'Standart Line'!K20</f>
        <v>0</v>
      </c>
      <c r="J25" s="14"/>
      <c r="K25" s="14"/>
      <c r="L25" s="14"/>
      <c r="M25" s="88"/>
    </row>
    <row r="26" spans="2:13" ht="21" customHeight="1" x14ac:dyDescent="0.25">
      <c r="B26" s="1"/>
      <c r="C26" s="151" t="s">
        <v>174</v>
      </c>
      <c r="D26" s="65" t="str">
        <f>'Standart Line'!G21</f>
        <v>Мятный шоколад</v>
      </c>
      <c r="E26" s="86" t="s">
        <v>110</v>
      </c>
      <c r="F26" s="129">
        <f>'Standart Line'!I21</f>
        <v>880</v>
      </c>
      <c r="G26" s="150">
        <f>'Standart Line'!K21</f>
        <v>0</v>
      </c>
      <c r="J26" s="14"/>
      <c r="K26" s="14"/>
      <c r="L26" s="14"/>
      <c r="M26" s="14"/>
    </row>
    <row r="27" spans="2:13" ht="21" x14ac:dyDescent="0.25">
      <c r="B27" s="1"/>
      <c r="C27" s="151" t="s">
        <v>174</v>
      </c>
      <c r="D27" s="65" t="str">
        <f>'Standart Line'!G22</f>
        <v>Сливочная карамель</v>
      </c>
      <c r="E27" s="86" t="s">
        <v>88</v>
      </c>
      <c r="F27" s="129">
        <f>'Standart Line'!I22</f>
        <v>880</v>
      </c>
      <c r="G27" s="150">
        <f>'Standart Line'!K22</f>
        <v>0</v>
      </c>
      <c r="J27" s="14"/>
      <c r="K27" s="14"/>
      <c r="L27" s="14"/>
      <c r="M27" s="14"/>
    </row>
    <row r="28" spans="2:13" ht="21" x14ac:dyDescent="0.25">
      <c r="B28" s="1"/>
      <c r="C28" s="151" t="s">
        <v>174</v>
      </c>
      <c r="D28" s="65" t="str">
        <f>'Standart Line'!G23</f>
        <v>Черника</v>
      </c>
      <c r="E28" s="86" t="s">
        <v>145</v>
      </c>
      <c r="F28" s="129">
        <f>'Standart Line'!I23</f>
        <v>880</v>
      </c>
      <c r="G28" s="150">
        <f>'Standart Line'!K23</f>
        <v>0</v>
      </c>
      <c r="J28" s="14"/>
      <c r="K28" s="14"/>
      <c r="L28" s="14"/>
      <c r="M28" s="14"/>
    </row>
    <row r="29" spans="2:13" ht="21" x14ac:dyDescent="0.25">
      <c r="B29" s="1"/>
      <c r="C29" s="151" t="s">
        <v>174</v>
      </c>
      <c r="D29" s="65" t="str">
        <f>'Standart Line'!G24</f>
        <v>Кофе Латте</v>
      </c>
      <c r="E29" s="86" t="s">
        <v>109</v>
      </c>
      <c r="F29" s="129">
        <f>'Standart Line'!I24</f>
        <v>880</v>
      </c>
      <c r="G29" s="150">
        <f>'Standart Line'!K24</f>
        <v>0</v>
      </c>
      <c r="J29" s="14"/>
      <c r="K29" s="14"/>
      <c r="L29" s="14"/>
      <c r="M29" s="14"/>
    </row>
    <row r="30" spans="2:13" ht="21" x14ac:dyDescent="0.25">
      <c r="B30" s="1"/>
      <c r="C30" s="151" t="s">
        <v>174</v>
      </c>
      <c r="D30" s="65" t="str">
        <f>'Standart Line'!G25</f>
        <v>Банан</v>
      </c>
      <c r="E30" s="86" t="s">
        <v>89</v>
      </c>
      <c r="F30" s="129">
        <f>'Standart Line'!I25</f>
        <v>880</v>
      </c>
      <c r="G30" s="150">
        <f>'Standart Line'!K25</f>
        <v>0</v>
      </c>
      <c r="J30" s="14"/>
      <c r="K30" s="14"/>
      <c r="L30" s="14"/>
      <c r="M30" s="140"/>
    </row>
    <row r="31" spans="2:13" ht="21" x14ac:dyDescent="0.25">
      <c r="B31" s="1"/>
      <c r="C31" s="151" t="s">
        <v>174</v>
      </c>
      <c r="D31" s="65" t="str">
        <f>'Standart Line'!G26</f>
        <v>Молочное печенье</v>
      </c>
      <c r="E31" s="86" t="s">
        <v>90</v>
      </c>
      <c r="F31" s="129">
        <f>'Standart Line'!I26</f>
        <v>880</v>
      </c>
      <c r="G31" s="150">
        <f>'Standart Line'!K26</f>
        <v>0</v>
      </c>
      <c r="J31" s="14"/>
      <c r="K31" s="14"/>
      <c r="L31" s="14"/>
      <c r="M31" s="140"/>
    </row>
    <row r="32" spans="2:13" ht="21" x14ac:dyDescent="0.25">
      <c r="B32" s="1"/>
      <c r="C32" s="151" t="s">
        <v>174</v>
      </c>
      <c r="D32" s="65" t="str">
        <f>'Standart Line'!G27</f>
        <v>Клубника со сливками</v>
      </c>
      <c r="E32" s="86" t="s">
        <v>91</v>
      </c>
      <c r="F32" s="129">
        <f>'Standart Line'!I27</f>
        <v>880</v>
      </c>
      <c r="G32" s="150">
        <f>'Standart Line'!K27</f>
        <v>0</v>
      </c>
      <c r="J32" s="14"/>
      <c r="K32" s="14"/>
      <c r="L32" s="14"/>
      <c r="M32" s="140"/>
    </row>
    <row r="33" spans="2:13" ht="21" x14ac:dyDescent="0.25">
      <c r="B33" s="1"/>
      <c r="C33" s="151" t="s">
        <v>174</v>
      </c>
      <c r="D33" s="65" t="str">
        <f>'Standart Line'!G28</f>
        <v>Сливочный шоколад</v>
      </c>
      <c r="E33" s="86" t="s">
        <v>111</v>
      </c>
      <c r="F33" s="129">
        <f>'Standart Line'!I28</f>
        <v>880</v>
      </c>
      <c r="G33" s="150">
        <f>'Standart Line'!K28</f>
        <v>0</v>
      </c>
      <c r="J33" s="14"/>
      <c r="K33" s="14"/>
      <c r="L33" s="14"/>
      <c r="M33" s="140"/>
    </row>
    <row r="34" spans="2:13" ht="21" x14ac:dyDescent="0.25">
      <c r="B34" s="1"/>
      <c r="C34" s="151" t="s">
        <v>174</v>
      </c>
      <c r="D34" s="65" t="str">
        <f>'Standart Line'!G29</f>
        <v>Классический шоколад</v>
      </c>
      <c r="E34" s="86" t="s">
        <v>87</v>
      </c>
      <c r="F34" s="129">
        <f>'Standart Line'!I29</f>
        <v>880</v>
      </c>
      <c r="G34" s="150">
        <f>'Standart Line'!K29</f>
        <v>0</v>
      </c>
      <c r="J34" s="14"/>
      <c r="K34" s="14"/>
      <c r="L34" s="14"/>
      <c r="M34" s="140"/>
    </row>
    <row r="35" spans="2:13" ht="21" x14ac:dyDescent="0.25">
      <c r="B35" s="1"/>
      <c r="C35" s="151" t="s">
        <v>174</v>
      </c>
      <c r="D35" s="65" t="str">
        <f>'Standart Line'!G30</f>
        <v>Банан</v>
      </c>
      <c r="E35" s="86">
        <v>18035</v>
      </c>
      <c r="F35" s="129">
        <f>'Standart Line'!I30</f>
        <v>1700</v>
      </c>
      <c r="G35" s="150">
        <f>'Standart Line'!K30</f>
        <v>0</v>
      </c>
      <c r="M35" s="1"/>
    </row>
    <row r="36" spans="2:13" ht="21" x14ac:dyDescent="0.25">
      <c r="B36" s="1"/>
      <c r="C36" s="151" t="s">
        <v>174</v>
      </c>
      <c r="D36" s="65" t="str">
        <f>'Standart Line'!G31</f>
        <v>Молочное печенье</v>
      </c>
      <c r="E36" s="86">
        <v>18036</v>
      </c>
      <c r="F36" s="129">
        <f>'Standart Line'!I31</f>
        <v>1700</v>
      </c>
      <c r="G36" s="150">
        <f>'Standart Line'!K31</f>
        <v>0</v>
      </c>
      <c r="M36" s="1"/>
    </row>
    <row r="37" spans="2:13" ht="21" x14ac:dyDescent="0.25">
      <c r="B37" s="1"/>
      <c r="C37" s="151" t="s">
        <v>174</v>
      </c>
      <c r="D37" s="65" t="str">
        <f>'Standart Line'!G32</f>
        <v>Клубника со сливками</v>
      </c>
      <c r="E37" s="86">
        <v>18037</v>
      </c>
      <c r="F37" s="129">
        <f>'Standart Line'!I32</f>
        <v>1700</v>
      </c>
      <c r="G37" s="150">
        <f>'Standart Line'!K32</f>
        <v>0</v>
      </c>
      <c r="M37" s="1"/>
    </row>
    <row r="38" spans="2:13" ht="21" x14ac:dyDescent="0.25">
      <c r="B38" s="1"/>
      <c r="C38" s="151" t="s">
        <v>174</v>
      </c>
      <c r="D38" s="65" t="str">
        <f>'Standart Line'!G33</f>
        <v>Классический шоколад</v>
      </c>
      <c r="E38" s="86">
        <v>18039</v>
      </c>
      <c r="F38" s="129">
        <f>'Standart Line'!I33</f>
        <v>1700</v>
      </c>
      <c r="G38" s="150">
        <f>'Standart Line'!K33</f>
        <v>0</v>
      </c>
    </row>
    <row r="39" spans="2:13" ht="21" customHeight="1" x14ac:dyDescent="0.25">
      <c r="B39" s="1"/>
      <c r="C39" s="151" t="s">
        <v>175</v>
      </c>
      <c r="D39" s="65" t="str">
        <f>'Standart Line'!G34</f>
        <v>Банан</v>
      </c>
      <c r="E39" s="86" t="s">
        <v>93</v>
      </c>
      <c r="F39" s="129">
        <f>'Standart Line'!I34</f>
        <v>600</v>
      </c>
      <c r="G39" s="150">
        <f>'Standart Line'!K34</f>
        <v>0</v>
      </c>
    </row>
    <row r="40" spans="2:13" ht="21" x14ac:dyDescent="0.25">
      <c r="B40" s="1"/>
      <c r="C40" s="151" t="s">
        <v>175</v>
      </c>
      <c r="D40" s="65" t="str">
        <f>'Standart Line'!G35</f>
        <v>Классический шоколад</v>
      </c>
      <c r="E40" s="86" t="s">
        <v>92</v>
      </c>
      <c r="F40" s="129">
        <f>'Standart Line'!I35</f>
        <v>600</v>
      </c>
      <c r="G40" s="150">
        <f>'Standart Line'!K35</f>
        <v>0</v>
      </c>
    </row>
    <row r="41" spans="2:13" ht="21" customHeight="1" x14ac:dyDescent="0.25">
      <c r="B41" s="1"/>
      <c r="C41" s="151" t="s">
        <v>178</v>
      </c>
      <c r="D41" s="65" t="str">
        <f>'Standart Line'!G36</f>
        <v>Сливочная карамель</v>
      </c>
      <c r="E41" s="86" t="s">
        <v>95</v>
      </c>
      <c r="F41" s="129">
        <f>'Standart Line'!I36</f>
        <v>950</v>
      </c>
      <c r="G41" s="150">
        <f>'Standart Line'!K36</f>
        <v>0</v>
      </c>
    </row>
    <row r="42" spans="2:13" ht="21" x14ac:dyDescent="0.25">
      <c r="B42" s="1"/>
      <c r="C42" s="151" t="s">
        <v>178</v>
      </c>
      <c r="D42" s="65" t="str">
        <f>'Standart Line'!G37</f>
        <v>Банан</v>
      </c>
      <c r="E42" s="86" t="s">
        <v>96</v>
      </c>
      <c r="F42" s="129">
        <f>'Standart Line'!I37</f>
        <v>950</v>
      </c>
      <c r="G42" s="150">
        <f>'Standart Line'!K37</f>
        <v>0</v>
      </c>
    </row>
    <row r="43" spans="2:13" ht="21" x14ac:dyDescent="0.25">
      <c r="B43" s="1"/>
      <c r="C43" s="151" t="s">
        <v>178</v>
      </c>
      <c r="D43" s="65" t="str">
        <f>'Standart Line'!G38</f>
        <v>Молочное печенье</v>
      </c>
      <c r="E43" s="86" t="s">
        <v>97</v>
      </c>
      <c r="F43" s="129">
        <f>'Standart Line'!I38</f>
        <v>950</v>
      </c>
      <c r="G43" s="150">
        <f>'Standart Line'!K38</f>
        <v>0</v>
      </c>
    </row>
    <row r="44" spans="2:13" ht="21" x14ac:dyDescent="0.25">
      <c r="B44" s="1"/>
      <c r="C44" s="151" t="s">
        <v>178</v>
      </c>
      <c r="D44" s="65" t="str">
        <f>'Standart Line'!G39</f>
        <v>Клубника со сливками</v>
      </c>
      <c r="E44" s="86" t="s">
        <v>98</v>
      </c>
      <c r="F44" s="129">
        <f>'Standart Line'!I39</f>
        <v>950</v>
      </c>
      <c r="G44" s="150">
        <f>'Standart Line'!K39</f>
        <v>0</v>
      </c>
    </row>
    <row r="45" spans="2:13" ht="21" x14ac:dyDescent="0.25">
      <c r="B45" s="1"/>
      <c r="C45" s="151" t="s">
        <v>178</v>
      </c>
      <c r="D45" s="65" t="str">
        <f>'Standart Line'!G40</f>
        <v>Классический шоколад</v>
      </c>
      <c r="E45" s="86" t="s">
        <v>94</v>
      </c>
      <c r="F45" s="129">
        <f>'Standart Line'!I40</f>
        <v>950</v>
      </c>
      <c r="G45" s="150">
        <f>'Standart Line'!K40</f>
        <v>0</v>
      </c>
    </row>
    <row r="46" spans="2:13" ht="21" customHeight="1" x14ac:dyDescent="0.25">
      <c r="B46" s="1"/>
      <c r="C46" s="151" t="s">
        <v>179</v>
      </c>
      <c r="D46" s="65" t="str">
        <f>'Standart Line'!G41</f>
        <v>Банан</v>
      </c>
      <c r="E46" s="86" t="s">
        <v>100</v>
      </c>
      <c r="F46" s="129">
        <f>'Standart Line'!I41</f>
        <v>1100</v>
      </c>
      <c r="G46" s="150">
        <f>'Standart Line'!K41</f>
        <v>0</v>
      </c>
    </row>
    <row r="47" spans="2:13" ht="21" x14ac:dyDescent="0.25">
      <c r="B47" s="1"/>
      <c r="C47" s="151" t="s">
        <v>179</v>
      </c>
      <c r="D47" s="65" t="str">
        <f>'Standart Line'!G42</f>
        <v>Молочное печенье</v>
      </c>
      <c r="E47" s="86" t="s">
        <v>101</v>
      </c>
      <c r="F47" s="129">
        <f>'Standart Line'!I42</f>
        <v>1100</v>
      </c>
      <c r="G47" s="150">
        <f>'Standart Line'!K42</f>
        <v>0</v>
      </c>
    </row>
    <row r="48" spans="2:13" ht="21" x14ac:dyDescent="0.25">
      <c r="B48" s="1"/>
      <c r="C48" s="151" t="s">
        <v>179</v>
      </c>
      <c r="D48" s="65" t="str">
        <f>'Standart Line'!G43</f>
        <v>Клубника со сливками</v>
      </c>
      <c r="E48" s="86" t="s">
        <v>102</v>
      </c>
      <c r="F48" s="129">
        <f>'Standart Line'!I43</f>
        <v>1100</v>
      </c>
      <c r="G48" s="150">
        <f>'Standart Line'!K43</f>
        <v>0</v>
      </c>
    </row>
    <row r="49" spans="2:7" ht="21" x14ac:dyDescent="0.25">
      <c r="B49" s="1"/>
      <c r="C49" s="151" t="s">
        <v>179</v>
      </c>
      <c r="D49" s="65" t="str">
        <f>'Standart Line'!G44</f>
        <v>Классический шоколад</v>
      </c>
      <c r="E49" s="86" t="s">
        <v>99</v>
      </c>
      <c r="F49" s="129">
        <f>'Standart Line'!I44</f>
        <v>1100</v>
      </c>
      <c r="G49" s="150">
        <f>'Standart Line'!K44</f>
        <v>0</v>
      </c>
    </row>
    <row r="50" spans="2:7" ht="21" x14ac:dyDescent="0.25">
      <c r="B50" s="1"/>
      <c r="C50" s="141" t="s">
        <v>309</v>
      </c>
      <c r="D50" s="65" t="str">
        <f>'Black Line'!G18</f>
        <v>Шоколад</v>
      </c>
      <c r="E50" s="86" t="s">
        <v>310</v>
      </c>
      <c r="F50" s="129">
        <f>'Black Line'!I18</f>
        <v>0</v>
      </c>
      <c r="G50" s="150">
        <f>'Black Line'!K18</f>
        <v>0</v>
      </c>
    </row>
    <row r="51" spans="2:7" ht="21" x14ac:dyDescent="0.25">
      <c r="B51" s="1"/>
      <c r="C51" s="141" t="s">
        <v>309</v>
      </c>
      <c r="D51" s="65" t="str">
        <f>'Black Line'!G19</f>
        <v>Черничный Маффин</v>
      </c>
      <c r="E51" s="86" t="s">
        <v>311</v>
      </c>
      <c r="F51" s="129">
        <f>'Black Line'!I19</f>
        <v>0</v>
      </c>
      <c r="G51" s="150">
        <f>'Black Line'!K19</f>
        <v>0</v>
      </c>
    </row>
    <row r="52" spans="2:7" ht="21" x14ac:dyDescent="0.25">
      <c r="B52" s="1"/>
      <c r="C52" s="151" t="s">
        <v>312</v>
      </c>
      <c r="D52" s="65" t="str">
        <f>'Black Line'!G20</f>
        <v>Шоколад</v>
      </c>
      <c r="E52" s="86" t="s">
        <v>313</v>
      </c>
      <c r="F52" s="129">
        <f>'Black Line'!I20</f>
        <v>1450</v>
      </c>
      <c r="G52" s="150">
        <f>'Black Line'!K20</f>
        <v>0</v>
      </c>
    </row>
    <row r="53" spans="2:7" ht="21" x14ac:dyDescent="0.25">
      <c r="B53" s="1"/>
      <c r="C53" s="151" t="s">
        <v>312</v>
      </c>
      <c r="D53" s="65" t="str">
        <f>'Black Line'!G21</f>
        <v>Черничный Маффин</v>
      </c>
      <c r="E53" s="86" t="s">
        <v>314</v>
      </c>
      <c r="F53" s="129">
        <f>'Black Line'!I21</f>
        <v>1450</v>
      </c>
      <c r="G53" s="150">
        <f>'Black Line'!K21</f>
        <v>0</v>
      </c>
    </row>
    <row r="54" spans="2:7" ht="21" x14ac:dyDescent="0.25">
      <c r="B54" s="1"/>
      <c r="C54" s="151" t="s">
        <v>312</v>
      </c>
      <c r="D54" s="65" t="str">
        <f>'Black Line'!G22</f>
        <v>Пина-Колада</v>
      </c>
      <c r="E54" s="86" t="s">
        <v>315</v>
      </c>
      <c r="F54" s="129">
        <f>'Black Line'!I22</f>
        <v>1450</v>
      </c>
      <c r="G54" s="150">
        <f>'Black Line'!K22</f>
        <v>0</v>
      </c>
    </row>
    <row r="55" spans="2:7" ht="21" x14ac:dyDescent="0.25">
      <c r="B55" s="1"/>
      <c r="C55" s="151" t="s">
        <v>312</v>
      </c>
      <c r="D55" s="65" t="str">
        <f>'Black Line'!G23</f>
        <v>Праздничный торт</v>
      </c>
      <c r="E55" s="86" t="s">
        <v>316</v>
      </c>
      <c r="F55" s="129">
        <f>'Black Line'!I23</f>
        <v>1450</v>
      </c>
      <c r="G55" s="150">
        <f>'Black Line'!K23</f>
        <v>0</v>
      </c>
    </row>
    <row r="56" spans="2:7" ht="21" x14ac:dyDescent="0.25">
      <c r="B56" s="1"/>
      <c r="C56" s="151" t="s">
        <v>312</v>
      </c>
      <c r="D56" s="65" t="str">
        <f>'Black Line'!G24</f>
        <v>Йогурт</v>
      </c>
      <c r="E56" s="86" t="s">
        <v>317</v>
      </c>
      <c r="F56" s="129">
        <f>'Black Line'!I24</f>
        <v>1450</v>
      </c>
      <c r="G56" s="150">
        <f>'Black Line'!K24</f>
        <v>0</v>
      </c>
    </row>
    <row r="57" spans="2:7" ht="21" x14ac:dyDescent="0.25">
      <c r="B57" s="1"/>
      <c r="C57" s="151" t="s">
        <v>312</v>
      </c>
      <c r="D57" s="65" t="str">
        <f>'Black Line'!G25</f>
        <v>Банан</v>
      </c>
      <c r="E57" s="86" t="s">
        <v>318</v>
      </c>
      <c r="F57" s="129">
        <f>'Black Line'!I25</f>
        <v>1450</v>
      </c>
      <c r="G57" s="150">
        <f>'Black Line'!K25</f>
        <v>0</v>
      </c>
    </row>
    <row r="58" spans="2:7" ht="21" x14ac:dyDescent="0.25">
      <c r="B58" s="1"/>
      <c r="C58" s="151" t="s">
        <v>312</v>
      </c>
      <c r="D58" s="65" t="str">
        <f>'Black Line'!G26</f>
        <v>Апельсиновое фондю</v>
      </c>
      <c r="E58" s="86" t="s">
        <v>319</v>
      </c>
      <c r="F58" s="129">
        <f>'Black Line'!I26</f>
        <v>1450</v>
      </c>
      <c r="G58" s="150">
        <f>'Black Line'!K26</f>
        <v>0</v>
      </c>
    </row>
    <row r="59" spans="2:7" ht="21" x14ac:dyDescent="0.25">
      <c r="B59" s="1"/>
      <c r="C59" s="151" t="s">
        <v>320</v>
      </c>
      <c r="D59" s="65" t="str">
        <f>'Black Line'!G12</f>
        <v>Шоколад</v>
      </c>
      <c r="E59" s="86" t="s">
        <v>321</v>
      </c>
      <c r="F59" s="129">
        <f>'Black Line'!I12</f>
        <v>1200</v>
      </c>
      <c r="G59" s="150">
        <f>'Black Line'!K12</f>
        <v>0</v>
      </c>
    </row>
    <row r="60" spans="2:7" ht="21" x14ac:dyDescent="0.25">
      <c r="B60" s="1"/>
      <c r="C60" s="151" t="s">
        <v>320</v>
      </c>
      <c r="D60" s="65" t="str">
        <f>'Black Line'!G13</f>
        <v>Черничный Маффин</v>
      </c>
      <c r="E60" s="86" t="s">
        <v>322</v>
      </c>
      <c r="F60" s="129">
        <f>'Black Line'!I13</f>
        <v>1200</v>
      </c>
      <c r="G60" s="150">
        <f>'Black Line'!K13</f>
        <v>0</v>
      </c>
    </row>
    <row r="61" spans="2:7" ht="21" x14ac:dyDescent="0.25">
      <c r="B61" s="1"/>
      <c r="C61" s="151" t="s">
        <v>320</v>
      </c>
      <c r="D61" s="65" t="str">
        <f>'Black Line'!G14</f>
        <v>Пина-Колада</v>
      </c>
      <c r="E61" s="86" t="s">
        <v>323</v>
      </c>
      <c r="F61" s="129">
        <f>'Black Line'!I14</f>
        <v>1200</v>
      </c>
      <c r="G61" s="150">
        <f>'Black Line'!K14</f>
        <v>0</v>
      </c>
    </row>
    <row r="62" spans="2:7" ht="21" x14ac:dyDescent="0.25">
      <c r="B62" s="1"/>
      <c r="C62" s="151" t="s">
        <v>320</v>
      </c>
      <c r="D62" s="65" t="str">
        <f>'Black Line'!G15</f>
        <v>Праздничный торт</v>
      </c>
      <c r="E62" s="86" t="s">
        <v>324</v>
      </c>
      <c r="F62" s="129">
        <f>'Black Line'!I15</f>
        <v>1200</v>
      </c>
      <c r="G62" s="150">
        <f>'Black Line'!K15</f>
        <v>0</v>
      </c>
    </row>
    <row r="63" spans="2:7" ht="21" x14ac:dyDescent="0.25">
      <c r="B63" s="1"/>
      <c r="C63" s="151" t="s">
        <v>320</v>
      </c>
      <c r="D63" s="65" t="str">
        <f>'Black Line'!G16</f>
        <v>Банан</v>
      </c>
      <c r="E63" s="86" t="s">
        <v>325</v>
      </c>
      <c r="F63" s="129">
        <f>'Black Line'!I16</f>
        <v>1200</v>
      </c>
      <c r="G63" s="150">
        <f>'Black Line'!K16</f>
        <v>0</v>
      </c>
    </row>
    <row r="64" spans="2:7" ht="21" x14ac:dyDescent="0.25">
      <c r="B64" s="1"/>
      <c r="C64" s="151" t="s">
        <v>320</v>
      </c>
      <c r="D64" s="65" t="str">
        <f>'Black Line'!G17</f>
        <v>Апельсиновое фондю</v>
      </c>
      <c r="E64" s="86" t="s">
        <v>326</v>
      </c>
      <c r="F64" s="129">
        <f>'Black Line'!I17</f>
        <v>1200</v>
      </c>
      <c r="G64" s="150">
        <f>'Black Line'!K17</f>
        <v>0</v>
      </c>
    </row>
    <row r="65" spans="2:7" ht="21" x14ac:dyDescent="0.25">
      <c r="B65" s="1"/>
      <c r="C65" s="151" t="s">
        <v>377</v>
      </c>
      <c r="D65" s="65" t="str">
        <f>'Pink Power'!G5</f>
        <v>Йогурт</v>
      </c>
      <c r="E65" s="86" t="s">
        <v>378</v>
      </c>
      <c r="F65" s="129">
        <f>'Pink Power'!I5</f>
        <v>0</v>
      </c>
      <c r="G65" s="150">
        <f>'Pink Power'!K5</f>
        <v>0</v>
      </c>
    </row>
    <row r="66" spans="2:7" ht="21" x14ac:dyDescent="0.25">
      <c r="B66" s="1"/>
      <c r="C66" s="151" t="s">
        <v>377</v>
      </c>
      <c r="D66" s="65" t="str">
        <f>'Pink Power'!G6</f>
        <v>Персик</v>
      </c>
      <c r="E66" s="86" t="s">
        <v>379</v>
      </c>
      <c r="F66" s="129">
        <f>'Pink Power'!I6</f>
        <v>0</v>
      </c>
      <c r="G66" s="150">
        <f>'Pink Power'!K6</f>
        <v>0</v>
      </c>
    </row>
    <row r="67" spans="2:7" ht="21" x14ac:dyDescent="0.25">
      <c r="B67" s="1"/>
      <c r="C67" s="151" t="s">
        <v>377</v>
      </c>
      <c r="D67" s="65" t="str">
        <f>'Pink Power'!G7</f>
        <v>Кокосовое печенье</v>
      </c>
      <c r="E67" s="86" t="s">
        <v>380</v>
      </c>
      <c r="F67" s="129">
        <f>'Pink Power'!I7</f>
        <v>0</v>
      </c>
      <c r="G67" s="150">
        <f>'Pink Power'!K7</f>
        <v>0</v>
      </c>
    </row>
    <row r="68" spans="2:7" ht="21" x14ac:dyDescent="0.25">
      <c r="B68" s="1"/>
      <c r="C68" s="151" t="s">
        <v>377</v>
      </c>
      <c r="D68" s="65" t="str">
        <f>'Pink Power'!G8</f>
        <v>Ванильное мороженое</v>
      </c>
      <c r="E68" s="86" t="s">
        <v>381</v>
      </c>
      <c r="F68" s="129">
        <f>'Pink Power'!I8</f>
        <v>0</v>
      </c>
      <c r="G68" s="150">
        <f>'Pink Power'!K8</f>
        <v>0</v>
      </c>
    </row>
    <row r="69" spans="2:7" ht="21" x14ac:dyDescent="0.25">
      <c r="B69" s="1"/>
      <c r="C69" s="151" t="s">
        <v>377</v>
      </c>
      <c r="D69" s="65" t="str">
        <f>'Pink Power'!G9</f>
        <v>Жевательная резинка</v>
      </c>
      <c r="E69" s="86" t="s">
        <v>382</v>
      </c>
      <c r="F69" s="129">
        <f>'Pink Power'!I9</f>
        <v>0</v>
      </c>
      <c r="G69" s="150">
        <f>'Pink Power'!K9</f>
        <v>0</v>
      </c>
    </row>
    <row r="70" spans="2:7" ht="21" x14ac:dyDescent="0.25">
      <c r="B70" s="1"/>
      <c r="C70" s="151" t="s">
        <v>377</v>
      </c>
      <c r="D70" s="65" t="str">
        <f>'Pink Power'!G10</f>
        <v>Шоколад</v>
      </c>
      <c r="E70" s="86" t="s">
        <v>383</v>
      </c>
      <c r="F70" s="129">
        <f>'Pink Power'!I10</f>
        <v>0</v>
      </c>
      <c r="G70" s="150">
        <f>'Pink Power'!K10</f>
        <v>0</v>
      </c>
    </row>
    <row r="71" spans="2:7" ht="21" x14ac:dyDescent="0.25">
      <c r="B71" s="1"/>
      <c r="C71" s="151" t="s">
        <v>386</v>
      </c>
      <c r="D71" s="65" t="str">
        <f>'Pink Power'!G11</f>
        <v>Йогурт</v>
      </c>
      <c r="E71" s="86" t="s">
        <v>387</v>
      </c>
      <c r="F71" s="129">
        <f>'Pink Power'!I11</f>
        <v>0</v>
      </c>
      <c r="G71" s="150">
        <f>'Pink Power'!K11</f>
        <v>0</v>
      </c>
    </row>
    <row r="72" spans="2:7" ht="21" x14ac:dyDescent="0.25">
      <c r="B72" s="1"/>
      <c r="C72" s="151" t="s">
        <v>386</v>
      </c>
      <c r="D72" s="65" t="str">
        <f>'Pink Power'!G12</f>
        <v>Персик</v>
      </c>
      <c r="E72" s="86" t="s">
        <v>388</v>
      </c>
      <c r="F72" s="129">
        <f>'Pink Power'!I12</f>
        <v>0</v>
      </c>
      <c r="G72" s="150">
        <f>'Pink Power'!K12</f>
        <v>0</v>
      </c>
    </row>
    <row r="73" spans="2:7" ht="21" x14ac:dyDescent="0.25">
      <c r="B73" s="1"/>
      <c r="C73" s="151" t="s">
        <v>386</v>
      </c>
      <c r="D73" s="65" t="str">
        <f>'Pink Power'!G13</f>
        <v>Кокосовое печенье</v>
      </c>
      <c r="E73" s="86" t="s">
        <v>389</v>
      </c>
      <c r="F73" s="129">
        <f>'Pink Power'!I13</f>
        <v>0</v>
      </c>
      <c r="G73" s="150">
        <f>'Pink Power'!K13</f>
        <v>0</v>
      </c>
    </row>
    <row r="74" spans="2:7" ht="21" x14ac:dyDescent="0.25">
      <c r="B74" s="1"/>
      <c r="C74" s="151" t="s">
        <v>386</v>
      </c>
      <c r="D74" s="65" t="str">
        <f>'Pink Power'!G14</f>
        <v>Ванильное мороженое</v>
      </c>
      <c r="E74" s="86" t="s">
        <v>390</v>
      </c>
      <c r="F74" s="129">
        <f>'Pink Power'!I14</f>
        <v>0</v>
      </c>
      <c r="G74" s="150">
        <f>'Pink Power'!K14</f>
        <v>0</v>
      </c>
    </row>
    <row r="75" spans="2:7" ht="21" x14ac:dyDescent="0.25">
      <c r="B75" s="1"/>
      <c r="C75" s="151" t="s">
        <v>386</v>
      </c>
      <c r="D75" s="65" t="str">
        <f>'Pink Power'!G15</f>
        <v>Жевательная резинка</v>
      </c>
      <c r="E75" s="86" t="s">
        <v>391</v>
      </c>
      <c r="F75" s="129">
        <f>'Pink Power'!I15</f>
        <v>0</v>
      </c>
      <c r="G75" s="150">
        <f>'Pink Power'!K15</f>
        <v>0</v>
      </c>
    </row>
    <row r="76" spans="2:7" ht="21" x14ac:dyDescent="0.25">
      <c r="B76" s="1"/>
      <c r="C76" s="151" t="s">
        <v>386</v>
      </c>
      <c r="D76" s="65" t="str">
        <f>'Pink Power'!G16</f>
        <v>Шоколад</v>
      </c>
      <c r="E76" s="86" t="s">
        <v>392</v>
      </c>
      <c r="F76" s="129">
        <f>'Pink Power'!I16</f>
        <v>0</v>
      </c>
      <c r="G76" s="150">
        <f>'Pink Power'!K16</f>
        <v>0</v>
      </c>
    </row>
    <row r="77" spans="2:7" ht="21" x14ac:dyDescent="0.25">
      <c r="B77" s="1"/>
      <c r="C77" s="151" t="s">
        <v>386</v>
      </c>
      <c r="D77" s="65" t="str">
        <f>'Pink Power'!G17</f>
        <v>Йогурт</v>
      </c>
      <c r="E77" s="86" t="s">
        <v>393</v>
      </c>
      <c r="F77" s="129">
        <f>'Pink Power'!I17</f>
        <v>1600</v>
      </c>
      <c r="G77" s="150">
        <f>'Pink Power'!K17</f>
        <v>0</v>
      </c>
    </row>
    <row r="78" spans="2:7" ht="21" x14ac:dyDescent="0.25">
      <c r="B78" s="1"/>
      <c r="C78" s="151" t="s">
        <v>386</v>
      </c>
      <c r="D78" s="65" t="str">
        <f>'Pink Power'!G18</f>
        <v>Персик</v>
      </c>
      <c r="E78" s="86" t="s">
        <v>394</v>
      </c>
      <c r="F78" s="129">
        <f>'Pink Power'!I18</f>
        <v>1600</v>
      </c>
      <c r="G78" s="150">
        <f>'Pink Power'!K18</f>
        <v>0</v>
      </c>
    </row>
    <row r="79" spans="2:7" ht="21" x14ac:dyDescent="0.25">
      <c r="B79" s="1"/>
      <c r="C79" s="151" t="s">
        <v>386</v>
      </c>
      <c r="D79" s="65" t="str">
        <f>'Pink Power'!G19</f>
        <v>Кокосовое печенье</v>
      </c>
      <c r="E79" s="86" t="s">
        <v>395</v>
      </c>
      <c r="F79" s="129">
        <f>'Pink Power'!I19</f>
        <v>1600</v>
      </c>
      <c r="G79" s="150">
        <f>'Pink Power'!K19</f>
        <v>0</v>
      </c>
    </row>
    <row r="80" spans="2:7" ht="21" x14ac:dyDescent="0.25">
      <c r="B80" s="1"/>
      <c r="C80" s="151" t="s">
        <v>386</v>
      </c>
      <c r="D80" s="65" t="str">
        <f>'Pink Power'!G20</f>
        <v>Ванильное мороженое</v>
      </c>
      <c r="E80" s="86" t="s">
        <v>396</v>
      </c>
      <c r="F80" s="129">
        <f>'Pink Power'!I20</f>
        <v>1600</v>
      </c>
      <c r="G80" s="150">
        <f>'Pink Power'!K20</f>
        <v>0</v>
      </c>
    </row>
    <row r="81" spans="2:7" ht="21" x14ac:dyDescent="0.25">
      <c r="B81" s="1"/>
      <c r="C81" s="151" t="s">
        <v>386</v>
      </c>
      <c r="D81" s="65" t="str">
        <f>'Pink Power'!G21</f>
        <v>Жевательная резинка</v>
      </c>
      <c r="E81" s="86" t="s">
        <v>397</v>
      </c>
      <c r="F81" s="129">
        <f>'Pink Power'!I21</f>
        <v>1600</v>
      </c>
      <c r="G81" s="150">
        <f>'Pink Power'!K21</f>
        <v>0</v>
      </c>
    </row>
    <row r="82" spans="2:7" ht="21" x14ac:dyDescent="0.25">
      <c r="B82" s="1"/>
      <c r="C82" s="151" t="s">
        <v>386</v>
      </c>
      <c r="D82" s="65" t="str">
        <f>'Pink Power'!G22</f>
        <v>Шоколад</v>
      </c>
      <c r="E82" s="86" t="s">
        <v>398</v>
      </c>
      <c r="F82" s="129">
        <f>'Pink Power'!I22</f>
        <v>1600</v>
      </c>
      <c r="G82" s="150">
        <f>'Pink Power'!K22</f>
        <v>0</v>
      </c>
    </row>
    <row r="83" spans="2:7" ht="21" x14ac:dyDescent="0.25">
      <c r="B83" s="1"/>
      <c r="C83" s="151" t="s">
        <v>327</v>
      </c>
      <c r="D83" s="65" t="str">
        <f>'Black Line'!G27</f>
        <v>Натуральный</v>
      </c>
      <c r="E83" s="86" t="s">
        <v>328</v>
      </c>
      <c r="F83" s="129">
        <f>'Black Line'!I27</f>
        <v>850</v>
      </c>
      <c r="G83" s="150">
        <f>'Black Line'!K27</f>
        <v>0</v>
      </c>
    </row>
    <row r="84" spans="2:7" ht="21" customHeight="1" x14ac:dyDescent="0.25">
      <c r="B84" s="1"/>
      <c r="C84" s="151" t="s">
        <v>180</v>
      </c>
      <c r="D84" s="65" t="str">
        <f>'Standart Line'!G45</f>
        <v>Апельсин</v>
      </c>
      <c r="E84" s="86">
        <v>103</v>
      </c>
      <c r="F84" s="129">
        <f>'Standart Line'!I45</f>
        <v>670</v>
      </c>
      <c r="G84" s="150">
        <f>'Standart Line'!K45</f>
        <v>0</v>
      </c>
    </row>
    <row r="85" spans="2:7" ht="21" customHeight="1" x14ac:dyDescent="0.25">
      <c r="B85" s="1"/>
      <c r="C85" s="151" t="s">
        <v>180</v>
      </c>
      <c r="D85" s="65" t="str">
        <f>'Standart Line'!G46</f>
        <v>Груша</v>
      </c>
      <c r="E85" s="86">
        <v>105</v>
      </c>
      <c r="F85" s="129">
        <f>'Standart Line'!I46</f>
        <v>670</v>
      </c>
      <c r="G85" s="150">
        <f>'Standart Line'!K46</f>
        <v>0</v>
      </c>
    </row>
    <row r="86" spans="2:7" ht="21" x14ac:dyDescent="0.25">
      <c r="B86" s="1"/>
      <c r="C86" s="151" t="s">
        <v>180</v>
      </c>
      <c r="D86" s="65" t="str">
        <f>'Standart Line'!G47</f>
        <v>Лесные ягоды</v>
      </c>
      <c r="E86" s="86">
        <v>108</v>
      </c>
      <c r="F86" s="129">
        <f>'Standart Line'!I47</f>
        <v>670</v>
      </c>
      <c r="G86" s="150">
        <f>'Standart Line'!K47</f>
        <v>0</v>
      </c>
    </row>
    <row r="87" spans="2:7" ht="21" x14ac:dyDescent="0.25">
      <c r="B87" s="1"/>
      <c r="C87" s="151" t="s">
        <v>180</v>
      </c>
      <c r="D87" s="65" t="str">
        <f>'Standart Line'!G48</f>
        <v>Тропик Микс</v>
      </c>
      <c r="E87" s="86">
        <v>111</v>
      </c>
      <c r="F87" s="129">
        <f>'Standart Line'!I48</f>
        <v>670</v>
      </c>
      <c r="G87" s="150">
        <f>'Standart Line'!K48</f>
        <v>0</v>
      </c>
    </row>
    <row r="88" spans="2:7" ht="21" x14ac:dyDescent="0.25">
      <c r="B88" s="1"/>
      <c r="C88" s="151" t="s">
        <v>400</v>
      </c>
      <c r="D88" s="65" t="str">
        <f>'Black Line'!G28</f>
        <v>Апельсин</v>
      </c>
      <c r="E88" s="86" t="s">
        <v>329</v>
      </c>
      <c r="F88" s="129">
        <f>'Black Line'!I28</f>
        <v>670</v>
      </c>
      <c r="G88" s="150">
        <f>'Black Line'!K28</f>
        <v>0</v>
      </c>
    </row>
    <row r="89" spans="2:7" ht="21" x14ac:dyDescent="0.25">
      <c r="B89" s="1"/>
      <c r="C89" s="151" t="s">
        <v>400</v>
      </c>
      <c r="D89" s="65" t="str">
        <f>'Black Line'!G29</f>
        <v>Груша</v>
      </c>
      <c r="E89" s="86" t="s">
        <v>330</v>
      </c>
      <c r="F89" s="129">
        <f>'Black Line'!I29</f>
        <v>670</v>
      </c>
      <c r="G89" s="150">
        <f>'Black Line'!K29</f>
        <v>0</v>
      </c>
    </row>
    <row r="90" spans="2:7" ht="21" x14ac:dyDescent="0.25">
      <c r="B90" s="1"/>
      <c r="C90" s="151" t="s">
        <v>400</v>
      </c>
      <c r="D90" s="65" t="str">
        <f>'Black Line'!G30</f>
        <v>Лесные ягоды</v>
      </c>
      <c r="E90" s="86" t="s">
        <v>331</v>
      </c>
      <c r="F90" s="129">
        <f>'Black Line'!I30</f>
        <v>670</v>
      </c>
      <c r="G90" s="150">
        <f>'Black Line'!K30</f>
        <v>0</v>
      </c>
    </row>
    <row r="91" spans="2:7" ht="21" x14ac:dyDescent="0.25">
      <c r="B91" s="1"/>
      <c r="C91" s="151" t="s">
        <v>400</v>
      </c>
      <c r="D91" s="65" t="str">
        <f>'Black Line'!G31</f>
        <v>Тропик Микс</v>
      </c>
      <c r="E91" s="86" t="s">
        <v>332</v>
      </c>
      <c r="F91" s="129">
        <f>'Black Line'!I31</f>
        <v>670</v>
      </c>
      <c r="G91" s="150">
        <f>'Black Line'!K31</f>
        <v>0</v>
      </c>
    </row>
    <row r="92" spans="2:7" ht="21" x14ac:dyDescent="0.25">
      <c r="B92" s="1"/>
      <c r="C92" s="151" t="s">
        <v>400</v>
      </c>
      <c r="D92" s="65" t="str">
        <f>'Black Line'!G32</f>
        <v>Клюква</v>
      </c>
      <c r="E92" s="86" t="s">
        <v>333</v>
      </c>
      <c r="F92" s="129">
        <f>'Black Line'!I32</f>
        <v>670</v>
      </c>
      <c r="G92" s="150">
        <f>'Black Line'!K32</f>
        <v>0</v>
      </c>
    </row>
    <row r="93" spans="2:7" ht="21" x14ac:dyDescent="0.25">
      <c r="B93" s="1"/>
      <c r="C93" s="151" t="s">
        <v>400</v>
      </c>
      <c r="D93" s="65" t="str">
        <f>'Black Line'!G33</f>
        <v>Тархун</v>
      </c>
      <c r="E93" s="86" t="s">
        <v>334</v>
      </c>
      <c r="F93" s="129">
        <f>'Black Line'!I33</f>
        <v>670</v>
      </c>
      <c r="G93" s="150">
        <f>'Black Line'!K33</f>
        <v>0</v>
      </c>
    </row>
    <row r="94" spans="2:7" ht="21" x14ac:dyDescent="0.25">
      <c r="B94" s="1"/>
      <c r="C94" s="151" t="s">
        <v>401</v>
      </c>
      <c r="D94" s="65" t="str">
        <f>'Pink Power'!G23</f>
        <v>Экстази</v>
      </c>
      <c r="E94" s="86" t="s">
        <v>402</v>
      </c>
      <c r="F94" s="129">
        <f>'Pink Power'!I23</f>
        <v>750</v>
      </c>
      <c r="G94" s="150">
        <f>'Pink Power'!K23</f>
        <v>0</v>
      </c>
    </row>
    <row r="95" spans="2:7" ht="21" x14ac:dyDescent="0.25">
      <c r="B95" s="1"/>
      <c r="C95" s="151" t="s">
        <v>401</v>
      </c>
      <c r="D95" s="65" t="str">
        <f>'Pink Power'!G24</f>
        <v>Ананас</v>
      </c>
      <c r="E95" s="86" t="s">
        <v>403</v>
      </c>
      <c r="F95" s="129">
        <f>'Pink Power'!I24</f>
        <v>750</v>
      </c>
      <c r="G95" s="150">
        <f>'Pink Power'!K24</f>
        <v>0</v>
      </c>
    </row>
    <row r="96" spans="2:7" ht="21" x14ac:dyDescent="0.25">
      <c r="B96" s="1"/>
      <c r="C96" s="151" t="s">
        <v>401</v>
      </c>
      <c r="D96" s="65" t="str">
        <f>'Pink Power'!G25</f>
        <v>Манго</v>
      </c>
      <c r="E96" s="86" t="s">
        <v>404</v>
      </c>
      <c r="F96" s="129">
        <f>'Pink Power'!I25</f>
        <v>750</v>
      </c>
      <c r="G96" s="150">
        <f>'Pink Power'!K25</f>
        <v>0</v>
      </c>
    </row>
    <row r="97" spans="2:7" ht="21" x14ac:dyDescent="0.25">
      <c r="B97" s="1"/>
      <c r="C97" s="151" t="s">
        <v>401</v>
      </c>
      <c r="D97" s="65" t="str">
        <f>'Pink Power'!G26</f>
        <v>Жевательная резинка</v>
      </c>
      <c r="E97" s="86" t="s">
        <v>405</v>
      </c>
      <c r="F97" s="129">
        <f>'Pink Power'!I26</f>
        <v>750</v>
      </c>
      <c r="G97" s="150">
        <f>'Pink Power'!K26</f>
        <v>0</v>
      </c>
    </row>
    <row r="98" spans="2:7" ht="21" x14ac:dyDescent="0.25">
      <c r="B98" s="1"/>
      <c r="C98" s="151" t="s">
        <v>401</v>
      </c>
      <c r="D98" s="65" t="str">
        <f>'Pink Power'!G27</f>
        <v>Фруктовый пунш</v>
      </c>
      <c r="E98" s="86" t="s">
        <v>406</v>
      </c>
      <c r="F98" s="129">
        <f>'Pink Power'!I27</f>
        <v>750</v>
      </c>
      <c r="G98" s="150">
        <f>'Pink Power'!K27</f>
        <v>0</v>
      </c>
    </row>
    <row r="99" spans="2:7" ht="21" customHeight="1" x14ac:dyDescent="0.25">
      <c r="B99" s="1"/>
      <c r="C99" s="151" t="s">
        <v>106</v>
      </c>
      <c r="D99" s="65" t="str">
        <f>'Standart Line'!G49</f>
        <v>Виноград</v>
      </c>
      <c r="E99" s="86" t="s">
        <v>256</v>
      </c>
      <c r="F99" s="129">
        <f>'Standart Line'!I49</f>
        <v>470</v>
      </c>
      <c r="G99" s="150">
        <f>'Standart Line'!K49</f>
        <v>0</v>
      </c>
    </row>
    <row r="100" spans="2:7" ht="21" x14ac:dyDescent="0.25">
      <c r="B100" s="1"/>
      <c r="C100" s="151" t="s">
        <v>106</v>
      </c>
      <c r="D100" s="65" t="str">
        <f>'Standart Line'!G50</f>
        <v>Апельсин</v>
      </c>
      <c r="E100" s="86" t="s">
        <v>254</v>
      </c>
      <c r="F100" s="129">
        <f>'Standart Line'!I50</f>
        <v>470</v>
      </c>
      <c r="G100" s="150">
        <f>'Standart Line'!K50</f>
        <v>0</v>
      </c>
    </row>
    <row r="101" spans="2:7" ht="21" x14ac:dyDescent="0.25">
      <c r="B101" s="1"/>
      <c r="C101" s="151" t="s">
        <v>106</v>
      </c>
      <c r="D101" s="65" t="str">
        <f>'Standart Line'!G51</f>
        <v>Яблоко</v>
      </c>
      <c r="E101" s="86" t="s">
        <v>259</v>
      </c>
      <c r="F101" s="129">
        <f>'Standart Line'!I51</f>
        <v>470</v>
      </c>
      <c r="G101" s="150">
        <f>'Standart Line'!K51</f>
        <v>0</v>
      </c>
    </row>
    <row r="102" spans="2:7" ht="21" x14ac:dyDescent="0.25">
      <c r="B102" s="1"/>
      <c r="C102" s="151" t="s">
        <v>106</v>
      </c>
      <c r="D102" s="65" t="str">
        <f>'Standart Line'!G52</f>
        <v>Лесные ягоды</v>
      </c>
      <c r="E102" s="86" t="s">
        <v>258</v>
      </c>
      <c r="F102" s="129">
        <f>'Standart Line'!I52</f>
        <v>470</v>
      </c>
      <c r="G102" s="150">
        <f>'Standart Line'!K52</f>
        <v>0</v>
      </c>
    </row>
    <row r="103" spans="2:7" ht="21" x14ac:dyDescent="0.25">
      <c r="B103" s="1"/>
      <c r="C103" s="151" t="s">
        <v>106</v>
      </c>
      <c r="D103" s="65" t="str">
        <f>'Standart Line'!G53</f>
        <v>Виноград</v>
      </c>
      <c r="E103" s="86" t="s">
        <v>257</v>
      </c>
      <c r="F103" s="129">
        <f>'Standart Line'!I53</f>
        <v>0</v>
      </c>
      <c r="G103" s="150">
        <f>'Standart Line'!K53</f>
        <v>0</v>
      </c>
    </row>
    <row r="104" spans="2:7" ht="21" x14ac:dyDescent="0.25">
      <c r="B104" s="1"/>
      <c r="C104" s="151" t="s">
        <v>106</v>
      </c>
      <c r="D104" s="65" t="str">
        <f>'Standart Line'!G54</f>
        <v>Апельсин</v>
      </c>
      <c r="E104" s="86" t="s">
        <v>255</v>
      </c>
      <c r="F104" s="129">
        <f>'Standart Line'!I54</f>
        <v>0</v>
      </c>
      <c r="G104" s="150">
        <f>'Standart Line'!K54</f>
        <v>0</v>
      </c>
    </row>
    <row r="105" spans="2:7" ht="21" x14ac:dyDescent="0.25">
      <c r="B105" s="1"/>
      <c r="C105" s="151" t="s">
        <v>106</v>
      </c>
      <c r="D105" s="65" t="str">
        <f>'Standart Line'!G55</f>
        <v>Яблоко</v>
      </c>
      <c r="E105" s="86" t="s">
        <v>260</v>
      </c>
      <c r="F105" s="129">
        <f>'Standart Line'!I55</f>
        <v>0</v>
      </c>
      <c r="G105" s="150">
        <f>'Standart Line'!K55</f>
        <v>0</v>
      </c>
    </row>
    <row r="106" spans="2:7" ht="21" x14ac:dyDescent="0.25">
      <c r="B106" s="1"/>
      <c r="C106" s="151" t="s">
        <v>337</v>
      </c>
      <c r="D106" s="65" t="str">
        <f>'Black Line'!G52</f>
        <v>Лимон Фреш</v>
      </c>
      <c r="E106" s="86" t="s">
        <v>338</v>
      </c>
      <c r="F106" s="129">
        <f>'Black Line'!I52</f>
        <v>800</v>
      </c>
      <c r="G106" s="150">
        <f>'Black Line'!K52</f>
        <v>0</v>
      </c>
    </row>
    <row r="107" spans="2:7" ht="21" x14ac:dyDescent="0.25">
      <c r="B107" s="1"/>
      <c r="C107" s="151" t="s">
        <v>337</v>
      </c>
      <c r="D107" s="65" t="str">
        <f>'Black Line'!G53</f>
        <v>Тропик Микс</v>
      </c>
      <c r="E107" s="86" t="s">
        <v>339</v>
      </c>
      <c r="F107" s="129">
        <f>'Black Line'!I53</f>
        <v>800</v>
      </c>
      <c r="G107" s="150">
        <f>'Black Line'!K53</f>
        <v>0</v>
      </c>
    </row>
    <row r="108" spans="2:7" ht="21" x14ac:dyDescent="0.25">
      <c r="B108" s="1"/>
      <c r="C108" s="151" t="s">
        <v>409</v>
      </c>
      <c r="D108" s="65" t="str">
        <f>'Pink Power'!G28</f>
        <v>Экстази</v>
      </c>
      <c r="E108" s="86" t="s">
        <v>410</v>
      </c>
      <c r="F108" s="129">
        <f>'Pink Power'!I28</f>
        <v>850</v>
      </c>
      <c r="G108" s="150">
        <f>'Pink Power'!K28</f>
        <v>0</v>
      </c>
    </row>
    <row r="109" spans="2:7" ht="21" x14ac:dyDescent="0.25">
      <c r="B109" s="1"/>
      <c r="C109" s="151" t="s">
        <v>409</v>
      </c>
      <c r="D109" s="65" t="str">
        <f>'Pink Power'!G29</f>
        <v>Манго</v>
      </c>
      <c r="E109" s="86" t="s">
        <v>411</v>
      </c>
      <c r="F109" s="129">
        <f>'Pink Power'!I29</f>
        <v>850</v>
      </c>
      <c r="G109" s="150">
        <f>'Pink Power'!K29</f>
        <v>0</v>
      </c>
    </row>
    <row r="110" spans="2:7" ht="21" x14ac:dyDescent="0.25">
      <c r="B110" s="1"/>
      <c r="C110" s="151" t="s">
        <v>335</v>
      </c>
      <c r="D110" s="65" t="str">
        <f>'Black Line'!G36</f>
        <v>Натуральный</v>
      </c>
      <c r="E110" s="86" t="s">
        <v>336</v>
      </c>
      <c r="F110" s="129">
        <f>'Black Line'!I36</f>
        <v>550</v>
      </c>
      <c r="G110" s="150">
        <f>'Black Line'!K36</f>
        <v>0</v>
      </c>
    </row>
    <row r="111" spans="2:7" ht="21" customHeight="1" x14ac:dyDescent="0.25">
      <c r="B111" s="1"/>
      <c r="C111" s="151" t="s">
        <v>181</v>
      </c>
      <c r="D111" s="65" t="str">
        <f>'Standart Line'!G57</f>
        <v>Апельсин</v>
      </c>
      <c r="E111" s="86">
        <v>203</v>
      </c>
      <c r="F111" s="129">
        <f>'Standart Line'!I57</f>
        <v>330</v>
      </c>
      <c r="G111" s="150">
        <f>'Standart Line'!K57</f>
        <v>0</v>
      </c>
    </row>
    <row r="112" spans="2:7" ht="21" customHeight="1" x14ac:dyDescent="0.25">
      <c r="B112" s="1"/>
      <c r="C112" s="151" t="s">
        <v>181</v>
      </c>
      <c r="D112" s="65" t="str">
        <f>'Standart Line'!G58</f>
        <v>Груша</v>
      </c>
      <c r="E112" s="86">
        <v>205</v>
      </c>
      <c r="F112" s="129">
        <f>'Standart Line'!I58</f>
        <v>330</v>
      </c>
      <c r="G112" s="150">
        <f>'Standart Line'!K58</f>
        <v>0</v>
      </c>
    </row>
    <row r="113" spans="2:7" ht="21" x14ac:dyDescent="0.25">
      <c r="B113" s="1"/>
      <c r="C113" s="151" t="s">
        <v>181</v>
      </c>
      <c r="D113" s="65" t="str">
        <f>'Standart Line'!G59</f>
        <v>Лесные ягоды</v>
      </c>
      <c r="E113" s="86">
        <v>208</v>
      </c>
      <c r="F113" s="129">
        <f>'Standart Line'!I59</f>
        <v>330</v>
      </c>
      <c r="G113" s="150">
        <f>'Standart Line'!K59</f>
        <v>0</v>
      </c>
    </row>
    <row r="114" spans="2:7" ht="21" x14ac:dyDescent="0.25">
      <c r="B114" s="1"/>
      <c r="C114" s="151" t="s">
        <v>181</v>
      </c>
      <c r="D114" s="65" t="str">
        <f>'Standart Line'!G60</f>
        <v>Тропик Микс</v>
      </c>
      <c r="E114" s="86">
        <v>211</v>
      </c>
      <c r="F114" s="129">
        <f>'Standart Line'!I60</f>
        <v>330</v>
      </c>
      <c r="G114" s="150">
        <f>'Standart Line'!K60</f>
        <v>0</v>
      </c>
    </row>
    <row r="115" spans="2:7" ht="21" x14ac:dyDescent="0.25">
      <c r="B115" s="1"/>
      <c r="C115" s="151" t="s">
        <v>340</v>
      </c>
      <c r="D115" s="65" t="str">
        <f>'Black Line'!G37</f>
        <v>Тропик Микс</v>
      </c>
      <c r="E115" s="86" t="s">
        <v>341</v>
      </c>
      <c r="F115" s="129">
        <f>'Black Line'!I37</f>
        <v>470</v>
      </c>
      <c r="G115" s="150">
        <f>'Black Line'!K37</f>
        <v>0</v>
      </c>
    </row>
    <row r="116" spans="2:7" ht="21" x14ac:dyDescent="0.25">
      <c r="B116" s="1"/>
      <c r="C116" s="151" t="s">
        <v>340</v>
      </c>
      <c r="D116" s="65" t="str">
        <f>'Black Line'!G38</f>
        <v>Лимон Фреш</v>
      </c>
      <c r="E116" s="86" t="s">
        <v>342</v>
      </c>
      <c r="F116" s="129">
        <f>'Black Line'!I38</f>
        <v>470</v>
      </c>
      <c r="G116" s="150">
        <f>'Black Line'!K38</f>
        <v>0</v>
      </c>
    </row>
    <row r="117" spans="2:7" ht="21" x14ac:dyDescent="0.25">
      <c r="B117" s="1"/>
      <c r="C117" s="151" t="s">
        <v>343</v>
      </c>
      <c r="D117" s="65" t="str">
        <f>'Black Line'!G47</f>
        <v>Апельсин</v>
      </c>
      <c r="E117" s="86" t="s">
        <v>344</v>
      </c>
      <c r="F117" s="129">
        <f>'Black Line'!I47</f>
        <v>450</v>
      </c>
      <c r="G117" s="150">
        <f>'Black Line'!K47</f>
        <v>0</v>
      </c>
    </row>
    <row r="118" spans="2:7" ht="21" x14ac:dyDescent="0.25">
      <c r="B118" s="1"/>
      <c r="C118" s="151" t="s">
        <v>343</v>
      </c>
      <c r="D118" s="65" t="str">
        <f>'Black Line'!G48</f>
        <v>Ананас</v>
      </c>
      <c r="E118" s="86" t="s">
        <v>345</v>
      </c>
      <c r="F118" s="129">
        <f>'Black Line'!I48</f>
        <v>450</v>
      </c>
      <c r="G118" s="150">
        <f>'Black Line'!K48</f>
        <v>0</v>
      </c>
    </row>
    <row r="119" spans="2:7" ht="21" x14ac:dyDescent="0.25">
      <c r="B119" s="1"/>
      <c r="C119" s="151" t="s">
        <v>343</v>
      </c>
      <c r="D119" s="65" t="str">
        <f>'Black Line'!G49</f>
        <v>Дыня</v>
      </c>
      <c r="E119" s="86" t="s">
        <v>346</v>
      </c>
      <c r="F119" s="129">
        <f>'Black Line'!I49</f>
        <v>800</v>
      </c>
      <c r="G119" s="150">
        <f>'Black Line'!K49</f>
        <v>0</v>
      </c>
    </row>
    <row r="120" spans="2:7" ht="21" x14ac:dyDescent="0.25">
      <c r="B120" s="1"/>
      <c r="C120" s="151" t="s">
        <v>343</v>
      </c>
      <c r="D120" s="65" t="str">
        <f>'Black Line'!G50</f>
        <v>Ананас</v>
      </c>
      <c r="E120" s="86" t="s">
        <v>347</v>
      </c>
      <c r="F120" s="129">
        <f>'Black Line'!I50</f>
        <v>800</v>
      </c>
      <c r="G120" s="150">
        <f>'Black Line'!K50</f>
        <v>0</v>
      </c>
    </row>
    <row r="121" spans="2:7" ht="21" x14ac:dyDescent="0.25">
      <c r="B121" s="1"/>
      <c r="C121" s="152" t="s">
        <v>21</v>
      </c>
      <c r="D121" s="65" t="str">
        <f>'Black Line'!G40</f>
        <v>Натуральный</v>
      </c>
      <c r="E121" s="86" t="s">
        <v>348</v>
      </c>
      <c r="F121" s="129">
        <f>'Black Line'!I40</f>
        <v>800</v>
      </c>
      <c r="G121" s="150">
        <f>'Black Line'!K40</f>
        <v>0</v>
      </c>
    </row>
    <row r="122" spans="2:7" ht="21" x14ac:dyDescent="0.25">
      <c r="B122" s="1"/>
      <c r="C122" s="152" t="s">
        <v>21</v>
      </c>
      <c r="D122" s="65" t="str">
        <f>'Standart Line'!G61</f>
        <v>Апельсин</v>
      </c>
      <c r="E122" s="86">
        <v>403</v>
      </c>
      <c r="F122" s="129">
        <f>'Standart Line'!I61</f>
        <v>500</v>
      </c>
      <c r="G122" s="150">
        <f>'Standart Line'!K61</f>
        <v>0</v>
      </c>
    </row>
    <row r="123" spans="2:7" ht="21" x14ac:dyDescent="0.25">
      <c r="B123" s="1"/>
      <c r="C123" s="152" t="s">
        <v>21</v>
      </c>
      <c r="D123" s="65" t="str">
        <f>'Standart Line'!G62</f>
        <v>Яблоко</v>
      </c>
      <c r="E123" s="86">
        <v>407</v>
      </c>
      <c r="F123" s="129">
        <f>'Standart Line'!I62</f>
        <v>500</v>
      </c>
      <c r="G123" s="150">
        <f>'Standart Line'!K62</f>
        <v>0</v>
      </c>
    </row>
    <row r="124" spans="2:7" ht="21" x14ac:dyDescent="0.25">
      <c r="B124" s="1"/>
      <c r="C124" s="151" t="s">
        <v>349</v>
      </c>
      <c r="D124" s="65" t="str">
        <f>'Black Line'!G34</f>
        <v>Грейпфрут</v>
      </c>
      <c r="E124" s="86" t="s">
        <v>350</v>
      </c>
      <c r="F124" s="129">
        <f>'Black Line'!I34</f>
        <v>570</v>
      </c>
      <c r="G124" s="150">
        <f>'Black Line'!K34</f>
        <v>0</v>
      </c>
    </row>
    <row r="125" spans="2:7" ht="21" x14ac:dyDescent="0.25">
      <c r="B125" s="1"/>
      <c r="C125" s="151" t="s">
        <v>349</v>
      </c>
      <c r="D125" s="65" t="str">
        <f>'Black Line'!G35</f>
        <v>Манго</v>
      </c>
      <c r="E125" s="86" t="s">
        <v>351</v>
      </c>
      <c r="F125" s="129">
        <f>'Black Line'!I35</f>
        <v>570</v>
      </c>
      <c r="G125" s="150">
        <f>'Black Line'!K35</f>
        <v>0</v>
      </c>
    </row>
    <row r="126" spans="2:7" ht="21" x14ac:dyDescent="0.25">
      <c r="B126" s="1"/>
      <c r="C126" s="151" t="s">
        <v>352</v>
      </c>
      <c r="D126" s="65" t="str">
        <f>'Black Line'!G42</f>
        <v>Яблоко</v>
      </c>
      <c r="E126" s="86" t="s">
        <v>353</v>
      </c>
      <c r="F126" s="129">
        <f>'Black Line'!I42</f>
        <v>520</v>
      </c>
      <c r="G126" s="150">
        <f>'Black Line'!K42</f>
        <v>0</v>
      </c>
    </row>
    <row r="127" spans="2:7" ht="21" x14ac:dyDescent="0.25">
      <c r="B127" s="1"/>
      <c r="C127" s="151" t="s">
        <v>352</v>
      </c>
      <c r="D127" s="65" t="str">
        <f>'Black Line'!G43</f>
        <v>Лесные ягоды</v>
      </c>
      <c r="E127" s="86" t="s">
        <v>354</v>
      </c>
      <c r="F127" s="129">
        <f>'Black Line'!I43</f>
        <v>520</v>
      </c>
      <c r="G127" s="150">
        <f>'Black Line'!K43</f>
        <v>0</v>
      </c>
    </row>
    <row r="128" spans="2:7" ht="21" x14ac:dyDescent="0.25">
      <c r="B128" s="1"/>
      <c r="C128" s="151" t="s">
        <v>352</v>
      </c>
      <c r="D128" s="65" t="str">
        <f>'Black Line'!G44</f>
        <v>Ананас</v>
      </c>
      <c r="E128" s="86" t="s">
        <v>355</v>
      </c>
      <c r="F128" s="129">
        <f>'Black Line'!I44</f>
        <v>520</v>
      </c>
      <c r="G128" s="150">
        <f>'Black Line'!K44</f>
        <v>0</v>
      </c>
    </row>
    <row r="129" spans="2:7" ht="21" customHeight="1" x14ac:dyDescent="0.25">
      <c r="B129" s="1"/>
      <c r="C129" s="151" t="s">
        <v>182</v>
      </c>
      <c r="D129" s="65" t="str">
        <f>'Standart Line'!G67</f>
        <v>Груша</v>
      </c>
      <c r="E129" s="86" t="s">
        <v>188</v>
      </c>
      <c r="F129" s="129">
        <f>'Standart Line'!I67</f>
        <v>450</v>
      </c>
      <c r="G129" s="150">
        <f>'Standart Line'!K67</f>
        <v>0</v>
      </c>
    </row>
    <row r="130" spans="2:7" ht="21" x14ac:dyDescent="0.25">
      <c r="B130" s="1"/>
      <c r="C130" s="151" t="s">
        <v>182</v>
      </c>
      <c r="D130" s="65" t="str">
        <f>'Standart Line'!G68</f>
        <v>Лесные ягоды</v>
      </c>
      <c r="E130" s="86" t="s">
        <v>189</v>
      </c>
      <c r="F130" s="129">
        <f>'Standart Line'!I68</f>
        <v>450</v>
      </c>
      <c r="G130" s="150">
        <f>'Standart Line'!K68</f>
        <v>0</v>
      </c>
    </row>
    <row r="131" spans="2:7" ht="21" x14ac:dyDescent="0.25">
      <c r="B131" s="1"/>
      <c r="C131" s="151" t="s">
        <v>182</v>
      </c>
      <c r="D131" s="65" t="str">
        <f>'Standart Line'!G69</f>
        <v>Ананас</v>
      </c>
      <c r="E131" s="86" t="s">
        <v>190</v>
      </c>
      <c r="F131" s="129">
        <f>'Standart Line'!I69</f>
        <v>450</v>
      </c>
      <c r="G131" s="150">
        <f>'Standart Line'!K69</f>
        <v>0</v>
      </c>
    </row>
    <row r="132" spans="2:7" ht="21" x14ac:dyDescent="0.25">
      <c r="B132" s="1"/>
      <c r="C132" s="151" t="s">
        <v>182</v>
      </c>
      <c r="D132" s="65" t="str">
        <f>'Standart Line'!G70</f>
        <v>Тропик Микс</v>
      </c>
      <c r="E132" s="86" t="s">
        <v>191</v>
      </c>
      <c r="F132" s="129">
        <f>'Standart Line'!I70</f>
        <v>450</v>
      </c>
      <c r="G132" s="150">
        <f>'Standart Line'!K70</f>
        <v>0</v>
      </c>
    </row>
    <row r="133" spans="2:7" ht="21.75" customHeight="1" x14ac:dyDescent="0.25">
      <c r="B133" s="1"/>
      <c r="C133" s="151" t="s">
        <v>183</v>
      </c>
      <c r="D133" s="65" t="str">
        <f>'Standart Line'!G71</f>
        <v>Яблоко</v>
      </c>
      <c r="E133" s="86" t="s">
        <v>192</v>
      </c>
      <c r="F133" s="129">
        <f>'Standart Line'!I71</f>
        <v>690</v>
      </c>
      <c r="G133" s="150">
        <f>'Standart Line'!K71</f>
        <v>0</v>
      </c>
    </row>
    <row r="134" spans="2:7" ht="21" x14ac:dyDescent="0.25">
      <c r="B134" s="1"/>
      <c r="C134" s="151" t="s">
        <v>183</v>
      </c>
      <c r="D134" s="65" t="str">
        <f>'Standart Line'!G72</f>
        <v>Виноград</v>
      </c>
      <c r="E134" s="86" t="s">
        <v>193</v>
      </c>
      <c r="F134" s="129">
        <f>'Standart Line'!I72</f>
        <v>690</v>
      </c>
      <c r="G134" s="150">
        <f>'Standart Line'!K72</f>
        <v>0</v>
      </c>
    </row>
    <row r="135" spans="2:7" ht="21" x14ac:dyDescent="0.25">
      <c r="B135" s="1"/>
      <c r="C135" s="151" t="s">
        <v>356</v>
      </c>
      <c r="D135" s="65" t="str">
        <f>'Black Line'!G45</f>
        <v>Экстази</v>
      </c>
      <c r="E135" s="86" t="s">
        <v>357</v>
      </c>
      <c r="F135" s="129">
        <f>'Black Line'!I45</f>
        <v>950</v>
      </c>
      <c r="G135" s="150">
        <f>'Black Line'!K45</f>
        <v>0</v>
      </c>
    </row>
    <row r="136" spans="2:7" ht="21" x14ac:dyDescent="0.25">
      <c r="B136" s="1"/>
      <c r="C136" s="151" t="s">
        <v>356</v>
      </c>
      <c r="D136" s="65" t="str">
        <f>'Black Line'!G46</f>
        <v>Holy Berry</v>
      </c>
      <c r="E136" s="86" t="s">
        <v>358</v>
      </c>
      <c r="F136" s="129">
        <f>'Black Line'!I46</f>
        <v>950</v>
      </c>
      <c r="G136" s="150">
        <f>'Black Line'!K46</f>
        <v>0</v>
      </c>
    </row>
    <row r="137" spans="2:7" ht="21.75" customHeight="1" x14ac:dyDescent="0.25">
      <c r="B137" s="1"/>
      <c r="C137" s="151" t="s">
        <v>165</v>
      </c>
      <c r="D137" s="65" t="str">
        <f>'Standart Line'!G56</f>
        <v>120 таблеток</v>
      </c>
      <c r="E137" s="86" t="s">
        <v>194</v>
      </c>
      <c r="F137" s="129">
        <f>'Standart Line'!I56</f>
        <v>600</v>
      </c>
      <c r="G137" s="150">
        <f>'Standart Line'!K56</f>
        <v>0</v>
      </c>
    </row>
    <row r="138" spans="2:7" ht="21.75" customHeight="1" x14ac:dyDescent="0.25">
      <c r="B138" s="1"/>
      <c r="C138" s="151" t="s">
        <v>184</v>
      </c>
      <c r="D138" s="65" t="str">
        <f>'Standart Line'!G74</f>
        <v>120 таблеток</v>
      </c>
      <c r="E138" s="86" t="s">
        <v>195</v>
      </c>
      <c r="F138" s="129">
        <f>'Standart Line'!I74</f>
        <v>800</v>
      </c>
      <c r="G138" s="150">
        <f>'Standart Line'!K74</f>
        <v>0</v>
      </c>
    </row>
    <row r="139" spans="2:7" ht="17.25" customHeight="1" x14ac:dyDescent="0.25">
      <c r="B139" s="1"/>
      <c r="C139" s="151" t="s">
        <v>185</v>
      </c>
      <c r="D139" s="65" t="str">
        <f>'Standart Line'!G73</f>
        <v>90 таблеток</v>
      </c>
      <c r="E139" s="86" t="s">
        <v>196</v>
      </c>
      <c r="F139" s="129">
        <f>'Standart Line'!I73</f>
        <v>450</v>
      </c>
      <c r="G139" s="150">
        <f>'Standart Line'!K73</f>
        <v>0</v>
      </c>
    </row>
    <row r="140" spans="2:7" ht="17.25" customHeight="1" x14ac:dyDescent="0.25">
      <c r="B140" s="1"/>
      <c r="C140" s="151" t="s">
        <v>246</v>
      </c>
      <c r="D140" s="65" t="str">
        <f>'Standart Line'!G75</f>
        <v>60 таблеток</v>
      </c>
      <c r="E140" s="86" t="s">
        <v>245</v>
      </c>
      <c r="F140" s="129">
        <f>'Standart Line'!I75</f>
        <v>370</v>
      </c>
      <c r="G140" s="150">
        <f>'Standart Line'!K75</f>
        <v>0</v>
      </c>
    </row>
    <row r="141" spans="2:7" ht="21" customHeight="1" x14ac:dyDescent="0.25">
      <c r="B141" s="1"/>
      <c r="C141" s="151" t="s">
        <v>413</v>
      </c>
      <c r="D141" s="65" t="str">
        <f>'Pink Power'!G32</f>
        <v>90 капсул</v>
      </c>
      <c r="E141" s="86" t="s">
        <v>414</v>
      </c>
      <c r="F141" s="129">
        <f>'Pink Power'!I32</f>
        <v>700</v>
      </c>
      <c r="G141" s="150">
        <f>'Pink Power'!K32</f>
        <v>0</v>
      </c>
    </row>
    <row r="142" spans="2:7" ht="21" x14ac:dyDescent="0.25">
      <c r="B142" s="1"/>
      <c r="C142" s="152" t="s">
        <v>146</v>
      </c>
      <c r="D142" s="65" t="str">
        <f>'Standart Line'!G65</f>
        <v>120 капсул</v>
      </c>
      <c r="E142" s="86" t="s">
        <v>197</v>
      </c>
      <c r="F142" s="129">
        <f>'Standart Line'!I65</f>
        <v>400</v>
      </c>
      <c r="G142" s="150">
        <f>'Standart Line'!K65</f>
        <v>0</v>
      </c>
    </row>
    <row r="143" spans="2:7" ht="21" x14ac:dyDescent="0.25">
      <c r="B143" s="1"/>
      <c r="C143" s="151" t="s">
        <v>103</v>
      </c>
      <c r="D143" s="65" t="str">
        <f>'Standart Line'!G66</f>
        <v>120 капсул</v>
      </c>
      <c r="E143" s="86" t="s">
        <v>198</v>
      </c>
      <c r="F143" s="129">
        <f>'Standart Line'!I66</f>
        <v>600</v>
      </c>
      <c r="G143" s="150">
        <f>'Standart Line'!K66</f>
        <v>0</v>
      </c>
    </row>
    <row r="144" spans="2:7" ht="21.75" customHeight="1" x14ac:dyDescent="0.25">
      <c r="B144" s="1"/>
      <c r="C144" s="152" t="s">
        <v>113</v>
      </c>
      <c r="D144" s="65" t="str">
        <f>'Standart Line'!G64</f>
        <v>120 капсул</v>
      </c>
      <c r="E144" s="86" t="s">
        <v>199</v>
      </c>
      <c r="F144" s="129">
        <f>'Standart Line'!I64</f>
        <v>750</v>
      </c>
      <c r="G144" s="150">
        <f>'Standart Line'!K64</f>
        <v>0</v>
      </c>
    </row>
    <row r="145" spans="2:7" ht="21.75" customHeight="1" x14ac:dyDescent="0.25">
      <c r="B145" s="1"/>
      <c r="C145" s="152" t="s">
        <v>367</v>
      </c>
      <c r="D145" s="65" t="str">
        <f>'Black Line'!G41</f>
        <v>120 капсул</v>
      </c>
      <c r="E145" s="86" t="s">
        <v>368</v>
      </c>
      <c r="F145" s="129">
        <f>'Black Line'!I41</f>
        <v>800</v>
      </c>
      <c r="G145" s="150">
        <f>'Black Line'!K41</f>
        <v>0</v>
      </c>
    </row>
    <row r="146" spans="2:7" ht="21.75" customHeight="1" x14ac:dyDescent="0.25">
      <c r="B146" s="1"/>
      <c r="C146" s="152" t="s">
        <v>112</v>
      </c>
      <c r="D146" s="65" t="str">
        <f>'Standart Line'!G63</f>
        <v>120 капсул</v>
      </c>
      <c r="E146" s="86" t="s">
        <v>200</v>
      </c>
      <c r="F146" s="129">
        <f>'Standart Line'!I63</f>
        <v>750</v>
      </c>
      <c r="G146" s="150">
        <f>'Standart Line'!K63</f>
        <v>0</v>
      </c>
    </row>
    <row r="147" spans="2:7" ht="21.75" customHeight="1" x14ac:dyDescent="0.25">
      <c r="B147" s="1"/>
      <c r="C147" s="151" t="s">
        <v>363</v>
      </c>
      <c r="D147" s="65" t="str">
        <f>'Black Line'!G39</f>
        <v>120 капсул</v>
      </c>
      <c r="E147" s="86" t="s">
        <v>364</v>
      </c>
      <c r="F147" s="129">
        <f>'Black Line'!I39</f>
        <v>650</v>
      </c>
      <c r="G147" s="150">
        <f>'Black Line'!K39</f>
        <v>0</v>
      </c>
    </row>
    <row r="148" spans="2:7" ht="21.75" customHeight="1" x14ac:dyDescent="0.25">
      <c r="B148" s="1"/>
      <c r="C148" s="151" t="s">
        <v>365</v>
      </c>
      <c r="D148" s="65" t="str">
        <f>'Black Line'!G54</f>
        <v>120 капсул</v>
      </c>
      <c r="E148" s="86" t="s">
        <v>366</v>
      </c>
      <c r="F148" s="129">
        <f>'Black Line'!I54</f>
        <v>800</v>
      </c>
      <c r="G148" s="150">
        <f>'Black Line'!K54</f>
        <v>0</v>
      </c>
    </row>
    <row r="149" spans="2:7" ht="21" x14ac:dyDescent="0.25">
      <c r="B149" s="1"/>
      <c r="C149" s="151" t="s">
        <v>140</v>
      </c>
      <c r="D149" s="65" t="str">
        <f>'Standart Line'!G76</f>
        <v>90 капсул</v>
      </c>
      <c r="E149" s="86" t="s">
        <v>201</v>
      </c>
      <c r="F149" s="129">
        <f>'Standart Line'!I76</f>
        <v>500</v>
      </c>
      <c r="G149" s="150">
        <f>'Standart Line'!K76</f>
        <v>0</v>
      </c>
    </row>
    <row r="150" spans="2:7" ht="21" x14ac:dyDescent="0.25">
      <c r="B150" s="1"/>
      <c r="C150" s="151" t="s">
        <v>359</v>
      </c>
      <c r="D150" s="65"/>
      <c r="E150" s="86" t="s">
        <v>360</v>
      </c>
      <c r="F150" s="129"/>
      <c r="G150" s="150"/>
    </row>
    <row r="151" spans="2:7" ht="21" x14ac:dyDescent="0.25">
      <c r="B151" s="1"/>
      <c r="C151" s="151" t="s">
        <v>361</v>
      </c>
      <c r="D151" s="65" t="str">
        <f>'Black Line'!G51</f>
        <v>180 капсул</v>
      </c>
      <c r="E151" s="86" t="s">
        <v>362</v>
      </c>
      <c r="F151" s="129">
        <f>'Black Line'!I51</f>
        <v>950</v>
      </c>
      <c r="G151" s="150">
        <f>'Black Line'!K51</f>
        <v>0</v>
      </c>
    </row>
    <row r="152" spans="2:7" ht="21" x14ac:dyDescent="0.25">
      <c r="B152" s="1"/>
      <c r="C152" s="151" t="s">
        <v>415</v>
      </c>
      <c r="D152" s="65" t="str">
        <f>'Pink Power'!G31</f>
        <v>60 капсул</v>
      </c>
      <c r="E152" s="86" t="s">
        <v>416</v>
      </c>
      <c r="F152" s="129">
        <f>'Pink Power'!I31</f>
        <v>500</v>
      </c>
      <c r="G152" s="150">
        <f>'Pink Power'!K31</f>
        <v>0</v>
      </c>
    </row>
    <row r="153" spans="2:7" ht="21" x14ac:dyDescent="0.25">
      <c r="B153" s="1"/>
      <c r="C153" s="151" t="s">
        <v>417</v>
      </c>
      <c r="D153" s="65" t="str">
        <f>'Pink Power'!G30</f>
        <v>60 капсул</v>
      </c>
      <c r="E153" s="86" t="s">
        <v>418</v>
      </c>
      <c r="F153" s="129">
        <f>'Pink Power'!I30</f>
        <v>440</v>
      </c>
      <c r="G153" s="150">
        <f>'Pink Power'!K30</f>
        <v>0</v>
      </c>
    </row>
    <row r="154" spans="2:7" ht="21" customHeight="1" x14ac:dyDescent="0.25">
      <c r="B154" s="1"/>
      <c r="C154" s="412" t="s">
        <v>371</v>
      </c>
      <c r="D154" s="413"/>
      <c r="E154" s="413"/>
      <c r="F154" s="413"/>
      <c r="G154" s="414"/>
    </row>
    <row r="155" spans="2:7" ht="21" customHeight="1" x14ac:dyDescent="0.25">
      <c r="B155" s="1"/>
      <c r="C155" s="153" t="s">
        <v>186</v>
      </c>
      <c r="D155" s="65" t="str">
        <f>'Fitness Line'!G5</f>
        <v>Апельсин</v>
      </c>
      <c r="E155" s="154"/>
      <c r="F155" s="129">
        <f>'Fitness Line'!I5</f>
        <v>200</v>
      </c>
      <c r="G155" s="150">
        <f>'Fitness Line'!K5</f>
        <v>0</v>
      </c>
    </row>
    <row r="156" spans="2:7" ht="21" customHeight="1" x14ac:dyDescent="0.25">
      <c r="B156" s="1"/>
      <c r="C156" s="153" t="s">
        <v>186</v>
      </c>
      <c r="D156" s="65" t="str">
        <f>'Fitness Line'!G6</f>
        <v>Клубника - Брусника</v>
      </c>
      <c r="E156" s="154"/>
      <c r="F156" s="129">
        <f>'Fitness Line'!I6</f>
        <v>200</v>
      </c>
      <c r="G156" s="150">
        <f>'Fitness Line'!K6</f>
        <v>0</v>
      </c>
    </row>
    <row r="157" spans="2:7" ht="21" customHeight="1" x14ac:dyDescent="0.25">
      <c r="B157" s="1"/>
      <c r="C157" s="153" t="s">
        <v>186</v>
      </c>
      <c r="D157" s="65" t="str">
        <f>'Fitness Line'!G7</f>
        <v>Черника</v>
      </c>
      <c r="E157" s="154"/>
      <c r="F157" s="129">
        <f>'Fitness Line'!I7</f>
        <v>200</v>
      </c>
      <c r="G157" s="150">
        <f>'Fitness Line'!K7</f>
        <v>0</v>
      </c>
    </row>
    <row r="158" spans="2:7" ht="21" customHeight="1" x14ac:dyDescent="0.25">
      <c r="B158" s="1"/>
      <c r="C158" s="153" t="s">
        <v>186</v>
      </c>
      <c r="D158" s="65" t="str">
        <f>'Fitness Line'!G8</f>
        <v>Яблоко с корицей</v>
      </c>
      <c r="E158" s="154"/>
      <c r="F158" s="129">
        <f>'Fitness Line'!I8</f>
        <v>200</v>
      </c>
      <c r="G158" s="150">
        <f>'Fitness Line'!K8</f>
        <v>0</v>
      </c>
    </row>
    <row r="159" spans="2:7" ht="21" customHeight="1" x14ac:dyDescent="0.25">
      <c r="B159" s="1"/>
      <c r="C159" s="153" t="s">
        <v>186</v>
      </c>
      <c r="D159" s="65" t="str">
        <f>'Fitness Line'!G9</f>
        <v>Вишня в шоколаде</v>
      </c>
      <c r="E159" s="154"/>
      <c r="F159" s="129">
        <f>'Fitness Line'!I9</f>
        <v>200</v>
      </c>
      <c r="G159" s="150">
        <f>'Fitness Line'!K9</f>
        <v>0</v>
      </c>
    </row>
    <row r="160" spans="2:7" ht="21" customHeight="1" x14ac:dyDescent="0.25">
      <c r="B160" s="1"/>
      <c r="C160" s="153" t="s">
        <v>186</v>
      </c>
      <c r="D160" s="65" t="str">
        <f>'Fitness Line'!G10</f>
        <v>Малина</v>
      </c>
      <c r="E160" s="154"/>
      <c r="F160" s="129">
        <f>'Fitness Line'!I10</f>
        <v>200</v>
      </c>
      <c r="G160" s="150">
        <f>'Fitness Line'!K10</f>
        <v>0</v>
      </c>
    </row>
    <row r="161" spans="2:7" ht="21" customHeight="1" x14ac:dyDescent="0.25">
      <c r="B161" s="1"/>
      <c r="C161" s="153" t="s">
        <v>186</v>
      </c>
      <c r="D161" s="65" t="str">
        <f>'Fitness Line'!G11</f>
        <v>Киви</v>
      </c>
      <c r="E161" s="154"/>
      <c r="F161" s="129">
        <f>'Fitness Line'!I11</f>
        <v>200</v>
      </c>
      <c r="G161" s="150">
        <f>'Fitness Line'!K11</f>
        <v>0</v>
      </c>
    </row>
    <row r="162" spans="2:7" ht="21" customHeight="1" x14ac:dyDescent="0.25">
      <c r="B162" s="1"/>
      <c r="C162" s="153" t="s">
        <v>186</v>
      </c>
      <c r="D162" s="65" t="str">
        <f>'Fitness Line'!G12</f>
        <v>Ананас</v>
      </c>
      <c r="E162" s="154"/>
      <c r="F162" s="129">
        <f>'Fitness Line'!I12</f>
        <v>200</v>
      </c>
      <c r="G162" s="150">
        <f>'Fitness Line'!K12</f>
        <v>0</v>
      </c>
    </row>
    <row r="163" spans="2:7" ht="21" customHeight="1" x14ac:dyDescent="0.25">
      <c r="B163" s="1"/>
      <c r="C163" s="410" t="s">
        <v>131</v>
      </c>
      <c r="D163" s="411"/>
      <c r="E163" s="411"/>
      <c r="F163" s="411"/>
      <c r="G163" s="411"/>
    </row>
    <row r="164" spans="2:7" ht="21" x14ac:dyDescent="0.25">
      <c r="B164" s="1"/>
      <c r="C164" s="152" t="s">
        <v>187</v>
      </c>
      <c r="D164" s="65" t="str">
        <f>'Fitness Line'!G41</f>
        <v>Мятный шоколад</v>
      </c>
      <c r="E164" s="86" t="s">
        <v>202</v>
      </c>
      <c r="F164" s="129">
        <f>'Fitness Line'!I41</f>
        <v>35</v>
      </c>
      <c r="G164" s="150">
        <f>'Fitness Line'!K41</f>
        <v>0</v>
      </c>
    </row>
    <row r="165" spans="2:7" ht="21" x14ac:dyDescent="0.25">
      <c r="B165" s="1"/>
      <c r="C165" s="152" t="s">
        <v>187</v>
      </c>
      <c r="D165" s="65" t="str">
        <f>'Fitness Line'!G42</f>
        <v>Сливочная карамель</v>
      </c>
      <c r="E165" s="86" t="s">
        <v>203</v>
      </c>
      <c r="F165" s="129">
        <f>'Fitness Line'!I42</f>
        <v>35</v>
      </c>
      <c r="G165" s="150">
        <f>'Fitness Line'!K42</f>
        <v>0</v>
      </c>
    </row>
    <row r="166" spans="2:7" ht="21" x14ac:dyDescent="0.25">
      <c r="B166" s="1"/>
      <c r="C166" s="152" t="s">
        <v>187</v>
      </c>
      <c r="D166" s="65" t="str">
        <f>'Fitness Line'!G43</f>
        <v>Черника</v>
      </c>
      <c r="E166" s="86" t="s">
        <v>204</v>
      </c>
      <c r="F166" s="129">
        <f>'Fitness Line'!I43</f>
        <v>35</v>
      </c>
      <c r="G166" s="150">
        <f>'Fitness Line'!K43</f>
        <v>0</v>
      </c>
    </row>
    <row r="167" spans="2:7" ht="21" customHeight="1" x14ac:dyDescent="0.25">
      <c r="B167" s="1"/>
      <c r="C167" s="152" t="s">
        <v>187</v>
      </c>
      <c r="D167" s="65" t="str">
        <f>'Fitness Line'!G44</f>
        <v>Кофе Латте</v>
      </c>
      <c r="E167" s="86" t="s">
        <v>136</v>
      </c>
      <c r="F167" s="129">
        <f>'Fitness Line'!I44</f>
        <v>35</v>
      </c>
      <c r="G167" s="150">
        <f>'Fitness Line'!K44</f>
        <v>0</v>
      </c>
    </row>
    <row r="168" spans="2:7" ht="21" x14ac:dyDescent="0.25">
      <c r="B168" s="1"/>
      <c r="C168" s="152" t="s">
        <v>187</v>
      </c>
      <c r="D168" s="65" t="str">
        <f>'Fitness Line'!G45</f>
        <v>Банан</v>
      </c>
      <c r="E168" s="86" t="s">
        <v>137</v>
      </c>
      <c r="F168" s="129">
        <f>'Fitness Line'!I45</f>
        <v>35</v>
      </c>
      <c r="G168" s="150">
        <f>'Fitness Line'!K45</f>
        <v>0</v>
      </c>
    </row>
    <row r="169" spans="2:7" ht="21" x14ac:dyDescent="0.25">
      <c r="B169" s="1"/>
      <c r="C169" s="152" t="s">
        <v>187</v>
      </c>
      <c r="D169" s="65" t="str">
        <f>'Fitness Line'!G46</f>
        <v>Молочное печенье</v>
      </c>
      <c r="E169" s="86" t="s">
        <v>138</v>
      </c>
      <c r="F169" s="129">
        <f>'Fitness Line'!I46</f>
        <v>35</v>
      </c>
      <c r="G169" s="150">
        <f>'Fitness Line'!K46</f>
        <v>0</v>
      </c>
    </row>
    <row r="170" spans="2:7" ht="21" x14ac:dyDescent="0.25">
      <c r="B170" s="1"/>
      <c r="C170" s="152" t="s">
        <v>187</v>
      </c>
      <c r="D170" s="65" t="str">
        <f>'Fitness Line'!G47</f>
        <v>Клубника со сливками</v>
      </c>
      <c r="E170" s="86" t="s">
        <v>205</v>
      </c>
      <c r="F170" s="129">
        <f>'Fitness Line'!I47</f>
        <v>35</v>
      </c>
      <c r="G170" s="150">
        <f>'Fitness Line'!K47</f>
        <v>0</v>
      </c>
    </row>
    <row r="171" spans="2:7" ht="21" x14ac:dyDescent="0.25">
      <c r="B171" s="1"/>
      <c r="C171" s="152" t="s">
        <v>187</v>
      </c>
      <c r="D171" s="65" t="str">
        <f>'Fitness Line'!G48</f>
        <v>Сливочный шоколад</v>
      </c>
      <c r="E171" s="86" t="s">
        <v>206</v>
      </c>
      <c r="F171" s="129">
        <f>'Fitness Line'!I48</f>
        <v>35</v>
      </c>
      <c r="G171" s="150">
        <f>'Fitness Line'!K48</f>
        <v>0</v>
      </c>
    </row>
    <row r="172" spans="2:7" ht="21" x14ac:dyDescent="0.25">
      <c r="B172" s="1"/>
      <c r="C172" s="152" t="s">
        <v>187</v>
      </c>
      <c r="D172" s="65" t="str">
        <f>'Fitness Line'!G49</f>
        <v>Классический шоколад</v>
      </c>
      <c r="E172" s="86" t="s">
        <v>139</v>
      </c>
      <c r="F172" s="129">
        <f>'Fitness Line'!I49</f>
        <v>35</v>
      </c>
      <c r="G172" s="150">
        <f>'Fitness Line'!K49</f>
        <v>0</v>
      </c>
    </row>
    <row r="173" spans="2:7" ht="21" customHeight="1" x14ac:dyDescent="0.25">
      <c r="B173" s="1"/>
      <c r="C173" s="408" t="s">
        <v>210</v>
      </c>
      <c r="D173" s="408"/>
      <c r="E173" s="408"/>
      <c r="F173" s="408"/>
      <c r="G173" s="408"/>
    </row>
    <row r="174" spans="2:7" ht="21" x14ac:dyDescent="0.25">
      <c r="B174" s="1"/>
      <c r="C174" s="152" t="s">
        <v>212</v>
      </c>
      <c r="D174" s="65" t="str">
        <f>'Fitness Line'!G33</f>
        <v>Черника</v>
      </c>
      <c r="E174" s="86"/>
      <c r="F174" s="129">
        <f>'Fitness Line'!I33</f>
        <v>35</v>
      </c>
      <c r="G174" s="150">
        <f>'Fitness Line'!K33</f>
        <v>0</v>
      </c>
    </row>
    <row r="175" spans="2:7" ht="21" x14ac:dyDescent="0.25">
      <c r="B175" s="1"/>
      <c r="C175" s="152" t="s">
        <v>212</v>
      </c>
      <c r="D175" s="65" t="str">
        <f>'Fitness Line'!G34</f>
        <v>Йогурт</v>
      </c>
      <c r="E175" s="86"/>
      <c r="F175" s="129">
        <f>'Fitness Line'!I34</f>
        <v>35</v>
      </c>
      <c r="G175" s="150">
        <f>'Fitness Line'!K34</f>
        <v>0</v>
      </c>
    </row>
    <row r="176" spans="2:7" ht="21" x14ac:dyDescent="0.25">
      <c r="B176" s="1"/>
      <c r="C176" s="152" t="s">
        <v>212</v>
      </c>
      <c r="D176" s="65" t="str">
        <f>'Fitness Line'!G35</f>
        <v>Трюфель</v>
      </c>
      <c r="E176" s="86"/>
      <c r="F176" s="129">
        <f>'Fitness Line'!I35</f>
        <v>35</v>
      </c>
      <c r="G176" s="150">
        <f>'Fitness Line'!K35</f>
        <v>0</v>
      </c>
    </row>
    <row r="177" spans="2:7" ht="21" x14ac:dyDescent="0.25">
      <c r="B177" s="1"/>
      <c r="C177" s="152" t="s">
        <v>212</v>
      </c>
      <c r="D177" s="65" t="str">
        <f>'Fitness Line'!G36</f>
        <v>Кокос</v>
      </c>
      <c r="E177" s="86"/>
      <c r="F177" s="129">
        <f>'Fitness Line'!I36</f>
        <v>35</v>
      </c>
      <c r="G177" s="150">
        <f>'Fitness Line'!K36</f>
        <v>0</v>
      </c>
    </row>
    <row r="178" spans="2:7" ht="21" x14ac:dyDescent="0.25">
      <c r="B178" s="1"/>
      <c r="C178" s="152" t="s">
        <v>211</v>
      </c>
      <c r="D178" s="65" t="str">
        <f>'Fitness Line'!G37</f>
        <v>Черника</v>
      </c>
      <c r="E178" s="86"/>
      <c r="F178" s="129">
        <f>'Fitness Line'!I37</f>
        <v>65</v>
      </c>
      <c r="G178" s="150">
        <f>'Fitness Line'!K37</f>
        <v>0</v>
      </c>
    </row>
    <row r="179" spans="2:7" ht="21" x14ac:dyDescent="0.25">
      <c r="B179" s="1"/>
      <c r="C179" s="152" t="s">
        <v>211</v>
      </c>
      <c r="D179" s="65" t="str">
        <f>'Fitness Line'!G38</f>
        <v>Йогурт</v>
      </c>
      <c r="E179" s="86"/>
      <c r="F179" s="129">
        <f>'Fitness Line'!I38</f>
        <v>65</v>
      </c>
      <c r="G179" s="150">
        <f>'Fitness Line'!K38</f>
        <v>0</v>
      </c>
    </row>
    <row r="180" spans="2:7" ht="21" x14ac:dyDescent="0.25">
      <c r="B180" s="1"/>
      <c r="C180" s="152" t="s">
        <v>211</v>
      </c>
      <c r="D180" s="65" t="str">
        <f>'Fitness Line'!G39</f>
        <v>Трюфель</v>
      </c>
      <c r="E180" s="86"/>
      <c r="F180" s="129">
        <f>'Fitness Line'!I39</f>
        <v>65</v>
      </c>
      <c r="G180" s="150">
        <f>'Fitness Line'!K39</f>
        <v>0</v>
      </c>
    </row>
    <row r="181" spans="2:7" ht="21" x14ac:dyDescent="0.25">
      <c r="B181" s="1"/>
      <c r="C181" s="152" t="s">
        <v>211</v>
      </c>
      <c r="D181" s="65" t="str">
        <f>'Fitness Line'!G40</f>
        <v>Кокос</v>
      </c>
      <c r="E181" s="86"/>
      <c r="F181" s="129">
        <f>'Fitness Line'!I40</f>
        <v>65</v>
      </c>
      <c r="G181" s="150">
        <f>'Fitness Line'!K40</f>
        <v>0</v>
      </c>
    </row>
    <row r="182" spans="2:7" ht="21" x14ac:dyDescent="0.25">
      <c r="B182" s="1"/>
      <c r="C182" s="152" t="s">
        <v>213</v>
      </c>
      <c r="D182" s="65"/>
      <c r="E182" s="86"/>
      <c r="F182" s="129">
        <v>100</v>
      </c>
      <c r="G182" s="150">
        <f>'Fitness Line'!K50</f>
        <v>0</v>
      </c>
    </row>
    <row r="183" spans="2:7" ht="21" customHeight="1" x14ac:dyDescent="0.25">
      <c r="B183" s="1"/>
      <c r="C183" s="409" t="s">
        <v>438</v>
      </c>
      <c r="D183" s="409"/>
      <c r="E183" s="409"/>
      <c r="F183" s="409"/>
      <c r="G183" s="409"/>
    </row>
    <row r="184" spans="2:7" ht="21" x14ac:dyDescent="0.25">
      <c r="B184" s="1"/>
      <c r="C184" s="152" t="s">
        <v>439</v>
      </c>
      <c r="D184" s="65" t="str">
        <f>'Fitness Line'!G13</f>
        <v>Апельсин</v>
      </c>
      <c r="E184" s="86"/>
      <c r="F184" s="129">
        <f>'Fitness Line'!I13</f>
        <v>40</v>
      </c>
      <c r="G184" s="150">
        <f>'Fitness Line'!K13</f>
        <v>0</v>
      </c>
    </row>
    <row r="185" spans="2:7" ht="21" x14ac:dyDescent="0.25">
      <c r="B185" s="1"/>
      <c r="C185" s="152" t="s">
        <v>439</v>
      </c>
      <c r="D185" s="65" t="str">
        <f>'Fitness Line'!G14</f>
        <v>Ананас</v>
      </c>
      <c r="E185" s="86"/>
      <c r="F185" s="129">
        <f>'Fitness Line'!I14</f>
        <v>40</v>
      </c>
      <c r="G185" s="150">
        <f>'Fitness Line'!K14</f>
        <v>0</v>
      </c>
    </row>
    <row r="186" spans="2:7" ht="21" x14ac:dyDescent="0.25">
      <c r="B186" s="1"/>
      <c r="C186" s="152" t="s">
        <v>439</v>
      </c>
      <c r="D186" s="65" t="str">
        <f>'Fitness Line'!G15</f>
        <v>Крем Сода</v>
      </c>
      <c r="E186" s="86"/>
      <c r="F186" s="129">
        <f>'Fitness Line'!I15</f>
        <v>40</v>
      </c>
      <c r="G186" s="150">
        <f>'Fitness Line'!K15</f>
        <v>0</v>
      </c>
    </row>
    <row r="187" spans="2:7" ht="21" x14ac:dyDescent="0.25">
      <c r="B187" s="1"/>
      <c r="C187" s="152" t="s">
        <v>439</v>
      </c>
      <c r="D187" s="65" t="str">
        <f>'Fitness Line'!G16</f>
        <v>Тархун</v>
      </c>
      <c r="E187" s="86"/>
      <c r="F187" s="129">
        <f>'Fitness Line'!I16</f>
        <v>40</v>
      </c>
      <c r="G187" s="150">
        <f>'Fitness Line'!K16</f>
        <v>0</v>
      </c>
    </row>
    <row r="188" spans="2:7" ht="21" x14ac:dyDescent="0.25">
      <c r="B188" s="1"/>
      <c r="C188" s="152" t="s">
        <v>439</v>
      </c>
      <c r="D188" s="65" t="str">
        <f>'Fitness Line'!G17</f>
        <v>Лесные ягоды</v>
      </c>
      <c r="E188" s="86"/>
      <c r="F188" s="129">
        <f>'Fitness Line'!I17</f>
        <v>40</v>
      </c>
      <c r="G188" s="150">
        <f>'Fitness Line'!K17</f>
        <v>0</v>
      </c>
    </row>
    <row r="189" spans="2:7" ht="21" x14ac:dyDescent="0.25">
      <c r="B189" s="1"/>
      <c r="C189" s="152" t="s">
        <v>434</v>
      </c>
      <c r="D189" s="65" t="str">
        <f>'Fitness Line'!G18</f>
        <v>Розовый грейпфрут</v>
      </c>
      <c r="E189" s="86"/>
      <c r="F189" s="129">
        <f>'Fitness Line'!I18</f>
        <v>40</v>
      </c>
      <c r="G189" s="150">
        <f>'Fitness Line'!K18</f>
        <v>0</v>
      </c>
    </row>
    <row r="190" spans="2:7" ht="21" x14ac:dyDescent="0.25">
      <c r="B190" s="1"/>
      <c r="C190" s="152" t="s">
        <v>434</v>
      </c>
      <c r="D190" s="65" t="str">
        <f>'Fitness Line'!G19</f>
        <v>Апельсин</v>
      </c>
      <c r="E190" s="86"/>
      <c r="F190" s="129">
        <f>'Fitness Line'!I19</f>
        <v>40</v>
      </c>
      <c r="G190" s="150">
        <f>'Fitness Line'!K19</f>
        <v>0</v>
      </c>
    </row>
    <row r="191" spans="2:7" ht="21" x14ac:dyDescent="0.25">
      <c r="B191" s="1"/>
      <c r="C191" s="152" t="s">
        <v>434</v>
      </c>
      <c r="D191" s="65" t="str">
        <f>'Fitness Line'!G20</f>
        <v>Груша</v>
      </c>
      <c r="E191" s="86"/>
      <c r="F191" s="129">
        <f>'Fitness Line'!I20</f>
        <v>40</v>
      </c>
      <c r="G191" s="150">
        <f>'Fitness Line'!K20</f>
        <v>0</v>
      </c>
    </row>
    <row r="192" spans="2:7" ht="21" x14ac:dyDescent="0.25">
      <c r="B192" s="1"/>
      <c r="C192" s="152" t="s">
        <v>434</v>
      </c>
      <c r="D192" s="65" t="str">
        <f>'Fitness Line'!G21</f>
        <v>Крем Сода</v>
      </c>
      <c r="E192" s="86"/>
      <c r="F192" s="129">
        <f>'Fitness Line'!I21</f>
        <v>40</v>
      </c>
      <c r="G192" s="150">
        <f>'Fitness Line'!K21</f>
        <v>0</v>
      </c>
    </row>
    <row r="193" spans="2:7" ht="21" x14ac:dyDescent="0.25">
      <c r="B193" s="1"/>
      <c r="C193" s="152" t="s">
        <v>434</v>
      </c>
      <c r="D193" s="65" t="str">
        <f>'Fitness Line'!G22</f>
        <v>Лесные ягоды</v>
      </c>
      <c r="E193" s="86"/>
      <c r="F193" s="129">
        <f>'Fitness Line'!I22</f>
        <v>40</v>
      </c>
      <c r="G193" s="150">
        <f>'Fitness Line'!K22</f>
        <v>0</v>
      </c>
    </row>
    <row r="194" spans="2:7" ht="21" x14ac:dyDescent="0.25">
      <c r="B194" s="1"/>
      <c r="C194" s="152" t="s">
        <v>436</v>
      </c>
      <c r="D194" s="65" t="str">
        <f>'Fitness Line'!G23</f>
        <v>Апельсин</v>
      </c>
      <c r="E194" s="86"/>
      <c r="F194" s="129">
        <f>'Fitness Line'!I23</f>
        <v>40</v>
      </c>
      <c r="G194" s="150">
        <f>'Fitness Line'!K23</f>
        <v>0</v>
      </c>
    </row>
    <row r="195" spans="2:7" ht="21" x14ac:dyDescent="0.25">
      <c r="B195" s="1"/>
      <c r="C195" s="152" t="s">
        <v>436</v>
      </c>
      <c r="D195" s="65" t="str">
        <f>'Fitness Line'!G24</f>
        <v>Груша</v>
      </c>
      <c r="E195" s="86"/>
      <c r="F195" s="129">
        <f>'Fitness Line'!I24</f>
        <v>40</v>
      </c>
      <c r="G195" s="150">
        <f>'Fitness Line'!K24</f>
        <v>0</v>
      </c>
    </row>
    <row r="196" spans="2:7" ht="21" x14ac:dyDescent="0.25">
      <c r="B196" s="1"/>
      <c r="C196" s="152" t="s">
        <v>436</v>
      </c>
      <c r="D196" s="65" t="str">
        <f>'Fitness Line'!G25</f>
        <v>Крем Сода</v>
      </c>
      <c r="E196" s="86"/>
      <c r="F196" s="129">
        <f>'Fitness Line'!I25</f>
        <v>40</v>
      </c>
      <c r="G196" s="150">
        <f>'Fitness Line'!K25</f>
        <v>0</v>
      </c>
    </row>
    <row r="197" spans="2:7" ht="21" x14ac:dyDescent="0.25">
      <c r="B197" s="1"/>
      <c r="C197" s="152" t="s">
        <v>436</v>
      </c>
      <c r="D197" s="65" t="str">
        <f>'Fitness Line'!G26</f>
        <v>Яблоко</v>
      </c>
      <c r="E197" s="86"/>
      <c r="F197" s="129">
        <f>'Fitness Line'!I26</f>
        <v>40</v>
      </c>
      <c r="G197" s="150">
        <f>'Fitness Line'!K26</f>
        <v>0</v>
      </c>
    </row>
    <row r="198" spans="2:7" ht="21" x14ac:dyDescent="0.25">
      <c r="B198" s="1"/>
      <c r="C198" s="152" t="s">
        <v>436</v>
      </c>
      <c r="D198" s="65" t="str">
        <f>'Fitness Line'!G27</f>
        <v>Клубника</v>
      </c>
      <c r="E198" s="86"/>
      <c r="F198" s="129">
        <f>'Fitness Line'!I27</f>
        <v>40</v>
      </c>
      <c r="G198" s="150">
        <f>'Fitness Line'!K27</f>
        <v>0</v>
      </c>
    </row>
    <row r="199" spans="2:7" ht="21" x14ac:dyDescent="0.25">
      <c r="B199" s="1"/>
      <c r="C199" s="152" t="s">
        <v>440</v>
      </c>
      <c r="D199" s="65" t="str">
        <f>'Fitness Line'!G28</f>
        <v>Апельсин</v>
      </c>
      <c r="E199" s="86"/>
      <c r="F199" s="129">
        <f>'Fitness Line'!I28</f>
        <v>50</v>
      </c>
      <c r="G199" s="150">
        <f>'Fitness Line'!K28</f>
        <v>0</v>
      </c>
    </row>
    <row r="200" spans="2:7" ht="21" x14ac:dyDescent="0.25">
      <c r="B200" s="1"/>
      <c r="C200" s="152" t="s">
        <v>440</v>
      </c>
      <c r="D200" s="65" t="str">
        <f>'Fitness Line'!G29</f>
        <v>Груша</v>
      </c>
      <c r="E200" s="86"/>
      <c r="F200" s="129">
        <f>'Fitness Line'!I29</f>
        <v>50</v>
      </c>
      <c r="G200" s="150">
        <f>'Fitness Line'!K29</f>
        <v>0</v>
      </c>
    </row>
    <row r="201" spans="2:7" ht="21" x14ac:dyDescent="0.25">
      <c r="B201" s="1"/>
      <c r="C201" s="152" t="s">
        <v>440</v>
      </c>
      <c r="D201" s="65" t="str">
        <f>'Fitness Line'!G30</f>
        <v>Лесные ягоды</v>
      </c>
      <c r="E201" s="86"/>
      <c r="F201" s="129">
        <f>'Fitness Line'!I30</f>
        <v>50</v>
      </c>
      <c r="G201" s="150">
        <f>'Fitness Line'!K30</f>
        <v>0</v>
      </c>
    </row>
    <row r="202" spans="2:7" ht="21" x14ac:dyDescent="0.25">
      <c r="B202" s="1"/>
      <c r="C202" s="152" t="s">
        <v>440</v>
      </c>
      <c r="D202" s="65" t="str">
        <f>'Fitness Line'!G31</f>
        <v>Тархун</v>
      </c>
      <c r="E202" s="86"/>
      <c r="F202" s="129">
        <f>'Fitness Line'!I31</f>
        <v>50</v>
      </c>
      <c r="G202" s="150">
        <f>'Fitness Line'!K31</f>
        <v>0</v>
      </c>
    </row>
    <row r="203" spans="2:7" ht="21" x14ac:dyDescent="0.25">
      <c r="B203" s="1"/>
      <c r="C203" s="152" t="s">
        <v>440</v>
      </c>
      <c r="D203" s="65" t="str">
        <f>'Fitness Line'!G32</f>
        <v>Розовый грейпфрут</v>
      </c>
      <c r="E203" s="86"/>
      <c r="F203" s="129">
        <f>'Fitness Line'!I32</f>
        <v>50</v>
      </c>
      <c r="G203" s="150">
        <f>'Fitness Line'!K32</f>
        <v>0</v>
      </c>
    </row>
    <row r="204" spans="2:7" ht="21" customHeight="1" x14ac:dyDescent="0.25">
      <c r="B204" s="1"/>
      <c r="C204" s="409" t="s">
        <v>28</v>
      </c>
      <c r="D204" s="409"/>
      <c r="E204" s="409"/>
      <c r="F204" s="409"/>
      <c r="G204" s="409"/>
    </row>
    <row r="205" spans="2:7" ht="21" x14ac:dyDescent="0.25">
      <c r="B205" s="1"/>
      <c r="C205" s="152" t="s">
        <v>28</v>
      </c>
      <c r="D205" s="65">
        <f>'Standart Line'!G77</f>
        <v>0</v>
      </c>
      <c r="E205" s="86">
        <v>9000</v>
      </c>
      <c r="F205" s="129">
        <f>'Standart Line'!I77</f>
        <v>185</v>
      </c>
      <c r="G205" s="150">
        <f>'Standart Line'!K77</f>
        <v>0</v>
      </c>
    </row>
    <row r="206" spans="2:7" ht="21" x14ac:dyDescent="0.25">
      <c r="B206" s="1"/>
      <c r="C206" s="152" t="s">
        <v>28</v>
      </c>
      <c r="D206" s="65">
        <f>'Black Line'!G55</f>
        <v>0</v>
      </c>
      <c r="E206" s="86" t="s">
        <v>369</v>
      </c>
      <c r="F206" s="129">
        <f>'Black Line'!I55</f>
        <v>340</v>
      </c>
      <c r="G206" s="150">
        <f>'Black Line'!K55</f>
        <v>0</v>
      </c>
    </row>
    <row r="207" spans="2:7" ht="21" x14ac:dyDescent="0.25">
      <c r="B207" s="1"/>
      <c r="C207" s="152" t="s">
        <v>28</v>
      </c>
      <c r="D207" s="65">
        <f>'Pink Power'!G33</f>
        <v>0</v>
      </c>
      <c r="E207" s="86" t="s">
        <v>370</v>
      </c>
      <c r="F207" s="129">
        <f>'Pink Power'!I33</f>
        <v>185</v>
      </c>
      <c r="G207" s="150">
        <f>'Pink Power'!K33</f>
        <v>0</v>
      </c>
    </row>
    <row r="208" spans="2:7" ht="21" customHeight="1" x14ac:dyDescent="0.25">
      <c r="B208" s="1"/>
      <c r="C208" s="409" t="s">
        <v>467</v>
      </c>
      <c r="D208" s="409"/>
      <c r="E208" s="409"/>
      <c r="F208" s="409"/>
      <c r="G208" s="409"/>
    </row>
    <row r="209" spans="2:7" ht="21" x14ac:dyDescent="0.25">
      <c r="B209" s="1"/>
      <c r="C209" s="152" t="s">
        <v>468</v>
      </c>
      <c r="D209" s="237" t="str">
        <f>Одежда!G5</f>
        <v>M</v>
      </c>
      <c r="E209" s="86"/>
      <c r="F209" s="129">
        <f>Одежда!H5</f>
        <v>850</v>
      </c>
      <c r="G209" s="150">
        <f>Одежда!I5</f>
        <v>0</v>
      </c>
    </row>
    <row r="210" spans="2:7" ht="21" x14ac:dyDescent="0.25">
      <c r="B210" s="1"/>
      <c r="C210" s="152" t="s">
        <v>468</v>
      </c>
      <c r="D210" s="237" t="str">
        <f>Одежда!G6</f>
        <v>L</v>
      </c>
      <c r="E210" s="86"/>
      <c r="F210" s="129">
        <f>Одежда!H6</f>
        <v>850</v>
      </c>
      <c r="G210" s="150">
        <f>Одежда!I6</f>
        <v>0</v>
      </c>
    </row>
    <row r="211" spans="2:7" ht="21" x14ac:dyDescent="0.25">
      <c r="B211" s="1"/>
      <c r="C211" s="152" t="s">
        <v>468</v>
      </c>
      <c r="D211" s="237" t="str">
        <f>Одежда!G7</f>
        <v>XL</v>
      </c>
      <c r="E211" s="86"/>
      <c r="F211" s="129">
        <f>Одежда!H7</f>
        <v>850</v>
      </c>
      <c r="G211" s="150">
        <f>Одежда!I7</f>
        <v>0</v>
      </c>
    </row>
    <row r="212" spans="2:7" ht="21" x14ac:dyDescent="0.25">
      <c r="B212" s="1"/>
      <c r="C212" s="152" t="s">
        <v>469</v>
      </c>
      <c r="D212" s="237" t="str">
        <f>Одежда!G8</f>
        <v>S</v>
      </c>
      <c r="E212" s="86"/>
      <c r="F212" s="129">
        <f>Одежда!H8</f>
        <v>850</v>
      </c>
      <c r="G212" s="150">
        <f>Одежда!I8</f>
        <v>0</v>
      </c>
    </row>
    <row r="213" spans="2:7" ht="21" x14ac:dyDescent="0.25">
      <c r="B213" s="1"/>
      <c r="C213" s="152" t="s">
        <v>469</v>
      </c>
      <c r="D213" s="237" t="str">
        <f>Одежда!G9</f>
        <v>M</v>
      </c>
      <c r="E213" s="86"/>
      <c r="F213" s="129">
        <f>Одежда!H9</f>
        <v>850</v>
      </c>
      <c r="G213" s="150">
        <f>Одежда!I9</f>
        <v>0</v>
      </c>
    </row>
    <row r="214" spans="2:7" ht="21" x14ac:dyDescent="0.25">
      <c r="B214" s="1"/>
      <c r="C214" s="152" t="s">
        <v>470</v>
      </c>
      <c r="D214" s="237" t="str">
        <f>Одежда!G10</f>
        <v>M</v>
      </c>
      <c r="E214" s="86"/>
      <c r="F214" s="129">
        <f>Одежда!H10</f>
        <v>850</v>
      </c>
      <c r="G214" s="150">
        <f>Одежда!I10</f>
        <v>0</v>
      </c>
    </row>
    <row r="215" spans="2:7" ht="21" x14ac:dyDescent="0.25">
      <c r="B215" s="1"/>
      <c r="C215" s="152" t="s">
        <v>470</v>
      </c>
      <c r="D215" s="237" t="str">
        <f>Одежда!G11</f>
        <v>L</v>
      </c>
      <c r="E215" s="86"/>
      <c r="F215" s="129">
        <f>Одежда!H11</f>
        <v>850</v>
      </c>
      <c r="G215" s="150">
        <f>Одежда!I11</f>
        <v>0</v>
      </c>
    </row>
    <row r="216" spans="2:7" ht="21" x14ac:dyDescent="0.25">
      <c r="B216" s="1"/>
      <c r="C216" s="152" t="s">
        <v>470</v>
      </c>
      <c r="D216" s="237" t="str">
        <f>Одежда!G12</f>
        <v>XL</v>
      </c>
      <c r="E216" s="86"/>
      <c r="F216" s="129">
        <f>Одежда!H12</f>
        <v>850</v>
      </c>
      <c r="G216" s="150">
        <f>Одежда!I12</f>
        <v>0</v>
      </c>
    </row>
    <row r="217" spans="2:7" ht="21" x14ac:dyDescent="0.25">
      <c r="B217" s="1"/>
      <c r="C217" s="152" t="s">
        <v>471</v>
      </c>
      <c r="D217" s="237" t="str">
        <f>Одежда!G13</f>
        <v>S</v>
      </c>
      <c r="E217" s="86"/>
      <c r="F217" s="129">
        <f>Одежда!H13</f>
        <v>850</v>
      </c>
      <c r="G217" s="150">
        <f>Одежда!I13</f>
        <v>0</v>
      </c>
    </row>
    <row r="218" spans="2:7" ht="21" x14ac:dyDescent="0.25">
      <c r="B218" s="1"/>
      <c r="C218" s="152" t="s">
        <v>471</v>
      </c>
      <c r="D218" s="237" t="str">
        <f>Одежда!G14</f>
        <v>M</v>
      </c>
      <c r="E218" s="86"/>
      <c r="F218" s="129">
        <f>Одежда!H14</f>
        <v>850</v>
      </c>
      <c r="G218" s="150">
        <f>Одежда!I14</f>
        <v>0</v>
      </c>
    </row>
    <row r="219" spans="2:7" ht="21" x14ac:dyDescent="0.25">
      <c r="B219" s="1"/>
      <c r="C219" s="152" t="s">
        <v>471</v>
      </c>
      <c r="D219" s="237" t="str">
        <f>Одежда!G15</f>
        <v>L</v>
      </c>
      <c r="E219" s="86"/>
      <c r="F219" s="129">
        <f>Одежда!H15</f>
        <v>850</v>
      </c>
      <c r="G219" s="150">
        <f>Одежда!I15</f>
        <v>0</v>
      </c>
    </row>
    <row r="220" spans="2:7" ht="21" x14ac:dyDescent="0.25">
      <c r="B220" s="1"/>
      <c r="C220" s="152" t="s">
        <v>471</v>
      </c>
      <c r="D220" s="237" t="str">
        <f>Одежда!G16</f>
        <v>XL</v>
      </c>
      <c r="E220" s="86"/>
      <c r="F220" s="129">
        <f>Одежда!H16</f>
        <v>850</v>
      </c>
      <c r="G220" s="150">
        <f>Одежда!I16</f>
        <v>0</v>
      </c>
    </row>
    <row r="221" spans="2:7" ht="21" x14ac:dyDescent="0.25">
      <c r="B221" s="1"/>
      <c r="C221" s="152" t="s">
        <v>471</v>
      </c>
      <c r="D221" s="237" t="str">
        <f>Одежда!G17</f>
        <v>XXL</v>
      </c>
      <c r="E221" s="86"/>
      <c r="F221" s="129">
        <f>Одежда!H17</f>
        <v>850</v>
      </c>
      <c r="G221" s="150">
        <f>Одежда!I17</f>
        <v>0</v>
      </c>
    </row>
    <row r="222" spans="2:7" ht="21" x14ac:dyDescent="0.25">
      <c r="B222" s="1"/>
      <c r="C222" s="152" t="s">
        <v>472</v>
      </c>
      <c r="D222" s="237" t="str">
        <f>Одежда!G18</f>
        <v>S</v>
      </c>
      <c r="E222" s="86"/>
      <c r="F222" s="129">
        <f>Одежда!H18</f>
        <v>850</v>
      </c>
      <c r="G222" s="150">
        <f>Одежда!I18</f>
        <v>0</v>
      </c>
    </row>
    <row r="223" spans="2:7" ht="21" x14ac:dyDescent="0.25">
      <c r="B223" s="1"/>
      <c r="C223" s="152" t="s">
        <v>472</v>
      </c>
      <c r="D223" s="237" t="str">
        <f>Одежда!G19</f>
        <v>M</v>
      </c>
      <c r="E223" s="86"/>
      <c r="F223" s="129">
        <f>Одежда!H19</f>
        <v>850</v>
      </c>
      <c r="G223" s="150">
        <f>Одежда!I19</f>
        <v>0</v>
      </c>
    </row>
    <row r="224" spans="2:7" ht="21" x14ac:dyDescent="0.25">
      <c r="B224" s="1"/>
      <c r="C224" s="152" t="s">
        <v>473</v>
      </c>
      <c r="D224" s="237" t="str">
        <f>Одежда!G20</f>
        <v>M</v>
      </c>
      <c r="E224" s="86"/>
      <c r="F224" s="129">
        <f>Одежда!H20</f>
        <v>2700</v>
      </c>
      <c r="G224" s="150">
        <f>Одежда!I20</f>
        <v>0</v>
      </c>
    </row>
    <row r="225" spans="2:11" ht="21" x14ac:dyDescent="0.25">
      <c r="B225" s="1"/>
      <c r="C225" s="152" t="s">
        <v>473</v>
      </c>
      <c r="D225" s="237" t="str">
        <f>Одежда!G21</f>
        <v>L</v>
      </c>
      <c r="E225" s="86"/>
      <c r="F225" s="129">
        <f>Одежда!H21</f>
        <v>2700</v>
      </c>
      <c r="G225" s="150">
        <f>Одежда!I21</f>
        <v>0</v>
      </c>
    </row>
    <row r="226" spans="2:11" ht="21" x14ac:dyDescent="0.25">
      <c r="B226" s="1"/>
      <c r="C226" s="152" t="s">
        <v>473</v>
      </c>
      <c r="D226" s="237" t="str">
        <f>Одежда!G22</f>
        <v>XL</v>
      </c>
      <c r="E226" s="86"/>
      <c r="F226" s="129">
        <f>Одежда!H22</f>
        <v>2700</v>
      </c>
      <c r="G226" s="150">
        <f>Одежда!I22</f>
        <v>0</v>
      </c>
    </row>
    <row r="227" spans="2:11" ht="21" x14ac:dyDescent="0.25">
      <c r="B227" s="1"/>
      <c r="C227" s="152" t="s">
        <v>474</v>
      </c>
      <c r="D227" s="237" t="str">
        <f>Одежда!G23</f>
        <v>M</v>
      </c>
      <c r="E227" s="86"/>
      <c r="F227" s="129">
        <f>Одежда!H23</f>
        <v>850</v>
      </c>
      <c r="G227" s="150">
        <f>Одежда!I23</f>
        <v>0</v>
      </c>
    </row>
    <row r="228" spans="2:11" ht="21" x14ac:dyDescent="0.25">
      <c r="B228" s="1"/>
      <c r="C228" s="152" t="s">
        <v>474</v>
      </c>
      <c r="D228" s="237" t="str">
        <f>Одежда!G24</f>
        <v>L</v>
      </c>
      <c r="E228" s="86"/>
      <c r="F228" s="129">
        <f>Одежда!H24</f>
        <v>850</v>
      </c>
      <c r="G228" s="150">
        <f>Одежда!I24</f>
        <v>0</v>
      </c>
    </row>
    <row r="229" spans="2:11" ht="21" x14ac:dyDescent="0.25">
      <c r="B229" s="1"/>
      <c r="C229" s="152" t="s">
        <v>474</v>
      </c>
      <c r="D229" s="237" t="str">
        <f>Одежда!G25</f>
        <v>XL</v>
      </c>
      <c r="E229" s="86"/>
      <c r="F229" s="129">
        <f>Одежда!H25</f>
        <v>850</v>
      </c>
      <c r="G229" s="150">
        <f>Одежда!I25</f>
        <v>0</v>
      </c>
    </row>
    <row r="230" spans="2:11" ht="21" x14ac:dyDescent="0.25">
      <c r="B230" s="1"/>
      <c r="C230" s="152" t="s">
        <v>474</v>
      </c>
      <c r="D230" s="237" t="str">
        <f>Одежда!G26</f>
        <v>XXL</v>
      </c>
      <c r="E230" s="86"/>
      <c r="F230" s="129">
        <f>Одежда!H26</f>
        <v>850</v>
      </c>
      <c r="G230" s="150">
        <f>Одежда!I26</f>
        <v>0</v>
      </c>
    </row>
    <row r="231" spans="2:11" ht="21" x14ac:dyDescent="0.25">
      <c r="B231" s="1"/>
      <c r="C231" s="152" t="s">
        <v>475</v>
      </c>
      <c r="D231" s="237" t="str">
        <f>Одежда!G27</f>
        <v>L</v>
      </c>
      <c r="E231" s="86"/>
      <c r="F231" s="129">
        <f>Одежда!H27</f>
        <v>850</v>
      </c>
      <c r="G231" s="150">
        <f>Одежда!I27</f>
        <v>0</v>
      </c>
    </row>
    <row r="232" spans="2:11" ht="21" x14ac:dyDescent="0.25">
      <c r="B232" s="1"/>
      <c r="C232" s="152" t="s">
        <v>475</v>
      </c>
      <c r="D232" s="237" t="str">
        <f>Одежда!G28</f>
        <v>XL</v>
      </c>
      <c r="E232" s="86"/>
      <c r="F232" s="129">
        <f>Одежда!H28</f>
        <v>850</v>
      </c>
      <c r="G232" s="150">
        <f>Одежда!I28</f>
        <v>0</v>
      </c>
    </row>
    <row r="233" spans="2:11" ht="21" x14ac:dyDescent="0.25">
      <c r="B233" s="1"/>
      <c r="C233" s="152" t="s">
        <v>476</v>
      </c>
      <c r="D233" s="237" t="str">
        <f>Одежда!G29</f>
        <v>M</v>
      </c>
      <c r="E233" s="86"/>
      <c r="F233" s="129">
        <f>Одежда!H29</f>
        <v>850</v>
      </c>
      <c r="G233" s="150">
        <f>Одежда!I29</f>
        <v>0</v>
      </c>
    </row>
    <row r="234" spans="2:11" ht="21" x14ac:dyDescent="0.25">
      <c r="B234" s="1"/>
      <c r="C234" s="152" t="s">
        <v>476</v>
      </c>
      <c r="D234" s="237" t="str">
        <f>Одежда!G30</f>
        <v>L</v>
      </c>
      <c r="E234" s="86"/>
      <c r="F234" s="129">
        <f>Одежда!H30</f>
        <v>850</v>
      </c>
      <c r="G234" s="150">
        <f>Одежда!I30</f>
        <v>0</v>
      </c>
    </row>
    <row r="235" spans="2:11" ht="21" x14ac:dyDescent="0.25">
      <c r="B235" s="1"/>
      <c r="C235" s="152" t="s">
        <v>476</v>
      </c>
      <c r="D235" s="237" t="str">
        <f>Одежда!G31</f>
        <v>XL</v>
      </c>
      <c r="E235" s="86"/>
      <c r="F235" s="129">
        <f>Одежда!H31</f>
        <v>850</v>
      </c>
      <c r="G235" s="150">
        <f>Одежда!I31</f>
        <v>0</v>
      </c>
    </row>
    <row r="236" spans="2:11" ht="21" x14ac:dyDescent="0.25">
      <c r="B236" s="1"/>
      <c r="C236" s="152" t="s">
        <v>477</v>
      </c>
      <c r="D236" s="237" t="str">
        <f>Одежда!G32</f>
        <v>XS</v>
      </c>
      <c r="E236" s="86"/>
      <c r="F236" s="129">
        <f>Одежда!H32</f>
        <v>850</v>
      </c>
      <c r="G236" s="150">
        <f>Одежда!I32</f>
        <v>0</v>
      </c>
    </row>
    <row r="237" spans="2:11" ht="21" x14ac:dyDescent="0.25">
      <c r="B237" s="1"/>
      <c r="C237" s="152" t="s">
        <v>477</v>
      </c>
      <c r="D237" s="237" t="str">
        <f>Одежда!G33</f>
        <v>S</v>
      </c>
      <c r="E237" s="86"/>
      <c r="F237" s="129">
        <f>Одежда!H33</f>
        <v>850</v>
      </c>
      <c r="G237" s="150">
        <f>Одежда!I33</f>
        <v>0</v>
      </c>
    </row>
    <row r="238" spans="2:11" ht="21" x14ac:dyDescent="0.25">
      <c r="B238" s="1"/>
      <c r="C238" s="152" t="s">
        <v>477</v>
      </c>
      <c r="D238" s="237" t="str">
        <f>Одежда!G34</f>
        <v>M</v>
      </c>
      <c r="E238" s="86"/>
      <c r="F238" s="129">
        <f>Одежда!H34</f>
        <v>850</v>
      </c>
      <c r="G238" s="150">
        <f>Одежда!I34</f>
        <v>0</v>
      </c>
    </row>
    <row r="239" spans="2:11" ht="21" x14ac:dyDescent="0.25">
      <c r="B239" s="1"/>
      <c r="C239" s="111"/>
      <c r="D239" s="110"/>
      <c r="H239" s="14"/>
      <c r="I239" s="14"/>
      <c r="J239" s="14"/>
      <c r="K239" s="14"/>
    </row>
    <row r="240" spans="2:11" ht="15.75" x14ac:dyDescent="0.25">
      <c r="B240" s="1"/>
      <c r="C240" s="1"/>
      <c r="D240" s="66" t="s">
        <v>46</v>
      </c>
      <c r="E240" s="66"/>
      <c r="F240" s="66"/>
      <c r="G240" s="66"/>
      <c r="H240" s="66"/>
      <c r="I240" s="66"/>
      <c r="J240" s="66"/>
      <c r="K240" s="66"/>
    </row>
    <row r="241" spans="2:13" ht="15.75" x14ac:dyDescent="0.25">
      <c r="B241" s="1"/>
      <c r="C241" s="127" t="s">
        <v>16</v>
      </c>
      <c r="D241" s="415">
        <f>'Данные получателя'!D7</f>
        <v>0</v>
      </c>
      <c r="E241" s="416"/>
      <c r="F241" s="416"/>
      <c r="G241" s="417"/>
      <c r="H241" s="67"/>
      <c r="I241" s="67"/>
      <c r="J241" s="67"/>
      <c r="K241" s="15"/>
    </row>
    <row r="242" spans="2:13" ht="15.75" x14ac:dyDescent="0.25">
      <c r="B242" s="1"/>
      <c r="C242" s="127" t="s">
        <v>12</v>
      </c>
      <c r="D242" s="415">
        <f>'Данные получателя'!D8</f>
        <v>0</v>
      </c>
      <c r="E242" s="416"/>
      <c r="F242" s="416"/>
      <c r="G242" s="417"/>
      <c r="H242" s="67"/>
      <c r="I242" s="67"/>
      <c r="J242" s="67"/>
      <c r="K242" s="15"/>
    </row>
    <row r="243" spans="2:13" ht="15.75" x14ac:dyDescent="0.25">
      <c r="B243" s="1"/>
      <c r="C243" s="127" t="s">
        <v>13</v>
      </c>
      <c r="D243" s="418">
        <f>'Данные получателя'!D9</f>
        <v>0</v>
      </c>
      <c r="E243" s="419"/>
      <c r="F243" s="419"/>
      <c r="G243" s="420"/>
      <c r="H243" s="68"/>
      <c r="I243" s="68"/>
      <c r="J243" s="68"/>
      <c r="K243" s="15"/>
    </row>
    <row r="244" spans="2:13" ht="15.75" x14ac:dyDescent="0.25">
      <c r="B244" s="1"/>
      <c r="C244" s="127" t="s">
        <v>20</v>
      </c>
      <c r="D244" s="418">
        <f>'Данные получателя'!D10</f>
        <v>0</v>
      </c>
      <c r="E244" s="419"/>
      <c r="F244" s="419"/>
      <c r="G244" s="420"/>
      <c r="H244" s="68"/>
      <c r="I244" s="68"/>
      <c r="J244" s="68"/>
      <c r="K244" s="15"/>
    </row>
    <row r="245" spans="2:13" ht="15.75" x14ac:dyDescent="0.25">
      <c r="B245" s="1"/>
      <c r="C245" s="127" t="s">
        <v>176</v>
      </c>
      <c r="D245" s="415">
        <f>'Данные получателя'!D11</f>
        <v>0</v>
      </c>
      <c r="E245" s="416"/>
      <c r="F245" s="416"/>
      <c r="G245" s="417"/>
      <c r="H245" s="69"/>
      <c r="I245" s="69"/>
      <c r="J245" s="69"/>
      <c r="K245" s="15"/>
    </row>
    <row r="246" spans="2:13" ht="15.75" x14ac:dyDescent="0.25">
      <c r="B246" s="1"/>
      <c r="C246" s="128" t="s">
        <v>177</v>
      </c>
      <c r="D246" s="415">
        <f>'Данные получателя'!D12</f>
        <v>0</v>
      </c>
      <c r="E246" s="416"/>
      <c r="F246" s="416"/>
      <c r="G246" s="417"/>
      <c r="H246" s="69"/>
      <c r="I246" s="69"/>
      <c r="J246" s="69"/>
      <c r="K246" s="15"/>
    </row>
    <row r="247" spans="2:13" ht="33" customHeight="1" x14ac:dyDescent="0.25">
      <c r="B247" s="1"/>
      <c r="C247" s="128"/>
      <c r="D247" s="169"/>
      <c r="E247" s="169"/>
      <c r="F247" s="169"/>
      <c r="G247" s="169"/>
      <c r="H247" s="69"/>
      <c r="I247" s="69"/>
      <c r="J247" s="69"/>
      <c r="K247" s="15"/>
    </row>
    <row r="248" spans="2:13" ht="18" customHeight="1" x14ac:dyDescent="0.3">
      <c r="B248" s="1"/>
      <c r="C248" s="212" t="s">
        <v>429</v>
      </c>
      <c r="D248" s="213">
        <f>'Информация по заявке'!E10</f>
        <v>0</v>
      </c>
      <c r="E248" s="170" t="s">
        <v>219</v>
      </c>
      <c r="F248" s="171" t="s">
        <v>227</v>
      </c>
      <c r="G248" s="170" t="s">
        <v>228</v>
      </c>
      <c r="H248" s="14"/>
      <c r="I248" s="14"/>
      <c r="J248" s="14"/>
      <c r="K248" s="14"/>
    </row>
    <row r="249" spans="2:13" ht="18" customHeight="1" x14ac:dyDescent="0.25">
      <c r="B249" s="1"/>
      <c r="C249" s="212" t="s">
        <v>428</v>
      </c>
      <c r="D249" s="214">
        <f>(0.02106*G249)+(0.023064*G250)+(0.01568*G251)+(0.010976*G252)+(0.006292*G253)+(0.02106*G256)+(0.010976*G254)+(0.02106*G257)</f>
        <v>0</v>
      </c>
      <c r="E249" s="172" t="s">
        <v>220</v>
      </c>
      <c r="F249" s="173">
        <f>SUM(G16:G19,G35:G38)</f>
        <v>0</v>
      </c>
      <c r="G249" s="175">
        <f>F249/2</f>
        <v>0</v>
      </c>
      <c r="H249" s="14"/>
      <c r="I249" s="14"/>
      <c r="J249" s="14"/>
      <c r="K249" s="14"/>
    </row>
    <row r="250" spans="2:13" ht="18" customHeight="1" x14ac:dyDescent="0.25">
      <c r="B250" s="1"/>
      <c r="E250" s="172" t="s">
        <v>221</v>
      </c>
      <c r="F250" s="173">
        <f>SUM(G3:G15,G20:G34,G39:G56,G57:G70,G71:G82)</f>
        <v>0</v>
      </c>
      <c r="G250" s="175">
        <f>F250/4</f>
        <v>0</v>
      </c>
      <c r="H250" s="14"/>
      <c r="I250" s="14"/>
      <c r="J250" s="14"/>
      <c r="K250" s="14"/>
    </row>
    <row r="251" spans="2:13" s="14" customFormat="1" ht="18.75" x14ac:dyDescent="0.25">
      <c r="C251" s="172" t="s">
        <v>19</v>
      </c>
      <c r="D251" s="176">
        <f>'Информация по заявке'!J8</f>
        <v>150</v>
      </c>
      <c r="E251" s="172" t="s">
        <v>222</v>
      </c>
      <c r="F251" s="173">
        <f>SUM(G83,G103,G104,G105,G110,G115:G116,G119:G120,G121,G126:G128,G129:G132,G133:G134)</f>
        <v>0</v>
      </c>
      <c r="G251" s="175">
        <f>F251/9</f>
        <v>0</v>
      </c>
      <c r="H251" s="70"/>
      <c r="I251" s="70"/>
      <c r="J251" s="70"/>
      <c r="K251" s="70"/>
      <c r="L251" s="70"/>
      <c r="M251" s="88"/>
    </row>
    <row r="252" spans="2:13" s="14" customFormat="1" ht="18.75" x14ac:dyDescent="0.25">
      <c r="C252" s="172" t="s">
        <v>56</v>
      </c>
      <c r="D252" s="177">
        <f>'Информация по заявке'!J4</f>
        <v>0</v>
      </c>
      <c r="E252" s="172" t="s">
        <v>223</v>
      </c>
      <c r="F252" s="173">
        <f>SUM(G135:G136,G124:G125,G122:G123,G117:G118,G111:G114,G106:G109,G86:G102,G85,G84)</f>
        <v>0</v>
      </c>
      <c r="G252" s="175">
        <f>F252/9</f>
        <v>0</v>
      </c>
      <c r="H252" s="143"/>
      <c r="I252" s="143"/>
      <c r="J252" s="35"/>
    </row>
    <row r="253" spans="2:13" s="14" customFormat="1" ht="18.75" x14ac:dyDescent="0.25">
      <c r="C253" s="172" t="s">
        <v>117</v>
      </c>
      <c r="D253" s="178">
        <f>'Информация по заявке'!J9</f>
        <v>150</v>
      </c>
      <c r="E253" s="172" t="s">
        <v>224</v>
      </c>
      <c r="F253" s="173">
        <f>SUM(G153,G152,G151,G150,G149,G148,G137:G147)</f>
        <v>0</v>
      </c>
      <c r="G253" s="175">
        <f>F253/9</f>
        <v>0</v>
      </c>
      <c r="H253" s="144"/>
      <c r="I253" s="144"/>
      <c r="J253" s="35"/>
    </row>
    <row r="254" spans="2:13" s="14" customFormat="1" ht="18.75" x14ac:dyDescent="0.25">
      <c r="C254" s="172" t="s">
        <v>47</v>
      </c>
      <c r="D254" s="179"/>
      <c r="E254" s="172" t="s">
        <v>226</v>
      </c>
      <c r="F254" s="173">
        <f>SUM(G164:G172)</f>
        <v>0</v>
      </c>
      <c r="G254" s="175">
        <f>F254/36</f>
        <v>0</v>
      </c>
      <c r="H254" s="145"/>
      <c r="I254" s="145"/>
      <c r="J254" s="35"/>
    </row>
    <row r="255" spans="2:13" s="14" customFormat="1" ht="18.75" x14ac:dyDescent="0.25">
      <c r="C255" s="172" t="s">
        <v>215</v>
      </c>
      <c r="D255" s="179"/>
      <c r="E255" s="172" t="s">
        <v>225</v>
      </c>
      <c r="F255" s="173">
        <f>SUM(G155:G162)</f>
        <v>0</v>
      </c>
      <c r="G255" s="175">
        <f>F255/4</f>
        <v>0</v>
      </c>
      <c r="H255" s="145"/>
      <c r="I255" s="145"/>
      <c r="J255" s="35"/>
    </row>
    <row r="256" spans="2:13" s="14" customFormat="1" ht="18.75" x14ac:dyDescent="0.25">
      <c r="C256" s="172" t="s">
        <v>216</v>
      </c>
      <c r="D256" s="179"/>
      <c r="E256" s="172" t="s">
        <v>229</v>
      </c>
      <c r="F256" s="173">
        <f>SUM(G205:G207)</f>
        <v>0</v>
      </c>
      <c r="G256" s="175">
        <f>F256/10</f>
        <v>0</v>
      </c>
      <c r="H256" s="146"/>
      <c r="I256" s="146"/>
    </row>
    <row r="257" spans="2:13" s="14" customFormat="1" ht="18.75" x14ac:dyDescent="0.25">
      <c r="C257" s="172" t="s">
        <v>133</v>
      </c>
      <c r="D257" s="179"/>
      <c r="E257" s="172" t="s">
        <v>230</v>
      </c>
      <c r="F257" s="173">
        <f>SUM(G174:G182)</f>
        <v>0</v>
      </c>
      <c r="G257" s="175">
        <f>F257/8</f>
        <v>0</v>
      </c>
      <c r="H257" s="147"/>
      <c r="I257" s="147"/>
      <c r="J257" s="35"/>
    </row>
    <row r="258" spans="2:13" s="14" customFormat="1" ht="33" customHeight="1" x14ac:dyDescent="0.25">
      <c r="C258" s="172" t="s">
        <v>217</v>
      </c>
      <c r="D258" s="174"/>
      <c r="E258" s="172" t="s">
        <v>438</v>
      </c>
      <c r="F258" s="173">
        <f>SUM(G184:G203)</f>
        <v>0</v>
      </c>
      <c r="G258" s="175">
        <f>F258</f>
        <v>0</v>
      </c>
      <c r="H258" s="148"/>
      <c r="I258" s="148"/>
      <c r="J258" s="70"/>
    </row>
    <row r="259" spans="2:13" s="14" customFormat="1" ht="21" x14ac:dyDescent="0.25">
      <c r="C259" s="210" t="s">
        <v>419</v>
      </c>
      <c r="D259" s="211"/>
      <c r="E259" s="223" t="s">
        <v>420</v>
      </c>
      <c r="F259" s="222"/>
      <c r="G259" s="224">
        <f>SUM(G249:G257)</f>
        <v>0</v>
      </c>
      <c r="H259" s="148"/>
      <c r="I259" s="148"/>
      <c r="J259" s="70"/>
    </row>
    <row r="260" spans="2:13" s="14" customFormat="1" ht="12" customHeight="1" x14ac:dyDescent="0.25">
      <c r="C260" s="15"/>
      <c r="D260" s="35"/>
      <c r="E260" s="35"/>
      <c r="G260" s="35"/>
      <c r="H260" s="70"/>
      <c r="I260" s="70"/>
      <c r="J260" s="70"/>
      <c r="K260" s="71"/>
    </row>
    <row r="261" spans="2:13" x14ac:dyDescent="0.25">
      <c r="B261" s="1"/>
      <c r="M261" s="1"/>
    </row>
    <row r="262" spans="2:13" x14ac:dyDescent="0.25">
      <c r="B262" s="1"/>
    </row>
    <row r="263" spans="2:13" x14ac:dyDescent="0.25">
      <c r="B263" s="1"/>
    </row>
    <row r="264" spans="2:13" x14ac:dyDescent="0.25">
      <c r="B264" s="1"/>
    </row>
    <row r="265" spans="2:13" x14ac:dyDescent="0.25">
      <c r="B265" s="1"/>
    </row>
    <row r="266" spans="2:13" x14ac:dyDescent="0.25">
      <c r="B266" s="1"/>
    </row>
    <row r="267" spans="2:13" x14ac:dyDescent="0.25">
      <c r="B267" s="1"/>
    </row>
    <row r="268" spans="2:13" x14ac:dyDescent="0.25">
      <c r="B268" s="1"/>
    </row>
    <row r="269" spans="2:13" x14ac:dyDescent="0.25">
      <c r="B269" s="1"/>
    </row>
    <row r="270" spans="2:13" x14ac:dyDescent="0.25">
      <c r="B270" s="1"/>
    </row>
  </sheetData>
  <mergeCells count="12">
    <mergeCell ref="C173:G173"/>
    <mergeCell ref="C204:G204"/>
    <mergeCell ref="C163:G163"/>
    <mergeCell ref="C154:G154"/>
    <mergeCell ref="D246:G246"/>
    <mergeCell ref="D241:G241"/>
    <mergeCell ref="D242:G242"/>
    <mergeCell ref="D243:G243"/>
    <mergeCell ref="D244:G244"/>
    <mergeCell ref="D245:G245"/>
    <mergeCell ref="C183:G183"/>
    <mergeCell ref="C208:G208"/>
  </mergeCells>
  <conditionalFormatting sqref="G137:G144 G149 G146 G155:G162 G164:G172 G205 G3:G8 G16:G49 G84:G87 G99:G105 G111:G114 G122:G123 G129:G134">
    <cfRule type="cellIs" dxfId="12" priority="13" operator="greaterThan">
      <formula>0</formula>
    </cfRule>
  </conditionalFormatting>
  <conditionalFormatting sqref="G174:G182 G206:G207 G184:G203 G209:G238">
    <cfRule type="cellIs" dxfId="11" priority="12" operator="greaterThan">
      <formula>0</formula>
    </cfRule>
  </conditionalFormatting>
  <conditionalFormatting sqref="G9:G15">
    <cfRule type="cellIs" dxfId="10" priority="11" operator="greaterThan">
      <formula>0</formula>
    </cfRule>
  </conditionalFormatting>
  <conditionalFormatting sqref="G50:G83">
    <cfRule type="cellIs" dxfId="9" priority="10" operator="greaterThan">
      <formula>0</formula>
    </cfRule>
  </conditionalFormatting>
  <conditionalFormatting sqref="G88:G98">
    <cfRule type="cellIs" dxfId="8" priority="9" operator="greaterThan">
      <formula>0</formula>
    </cfRule>
  </conditionalFormatting>
  <conditionalFormatting sqref="G110">
    <cfRule type="cellIs" dxfId="7" priority="8" operator="greaterThan">
      <formula>0</formula>
    </cfRule>
  </conditionalFormatting>
  <conditionalFormatting sqref="G106:G109">
    <cfRule type="cellIs" dxfId="6" priority="7" operator="greaterThan">
      <formula>0</formula>
    </cfRule>
  </conditionalFormatting>
  <conditionalFormatting sqref="G115:G121">
    <cfRule type="cellIs" dxfId="5" priority="6" operator="greaterThan">
      <formula>0</formula>
    </cfRule>
  </conditionalFormatting>
  <conditionalFormatting sqref="G124:G128">
    <cfRule type="cellIs" dxfId="4" priority="5" operator="greaterThan">
      <formula>0</formula>
    </cfRule>
  </conditionalFormatting>
  <conditionalFormatting sqref="G135:G136">
    <cfRule type="cellIs" dxfId="3" priority="4" operator="greaterThan">
      <formula>0</formula>
    </cfRule>
  </conditionalFormatting>
  <conditionalFormatting sqref="G150:G153">
    <cfRule type="cellIs" dxfId="2" priority="3" operator="greaterThan">
      <formula>0</formula>
    </cfRule>
  </conditionalFormatting>
  <conditionalFormatting sqref="G147:G148">
    <cfRule type="cellIs" dxfId="1" priority="2" operator="greaterThan">
      <formula>0</formula>
    </cfRule>
  </conditionalFormatting>
  <conditionalFormatting sqref="G145">
    <cfRule type="cellIs" dxfId="0" priority="1" operator="greaterThan">
      <formula>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Данные получателя</vt:lpstr>
      <vt:lpstr>!!!СКИДКА!!!</vt:lpstr>
      <vt:lpstr>Fitness Line</vt:lpstr>
      <vt:lpstr>Standart Line</vt:lpstr>
      <vt:lpstr>Black Line</vt:lpstr>
      <vt:lpstr>Pink Power</vt:lpstr>
      <vt:lpstr>Одежда</vt:lpstr>
      <vt:lpstr>Информация по заявке</vt:lpstr>
      <vt:lpstr>Рабочий</vt:lpstr>
      <vt:lpstr>'!!!СКИДКА!!!'!Область_печати</vt:lpstr>
      <vt:lpstr>'Black Line'!Область_печати</vt:lpstr>
      <vt:lpstr>'Fitness Line'!Область_печати</vt:lpstr>
      <vt:lpstr>'Pink Power'!Область_печати</vt:lpstr>
      <vt:lpstr>'Standart Line'!Область_печати</vt:lpstr>
      <vt:lpstr>'Данные получателя'!Область_печати</vt:lpstr>
      <vt:lpstr>'Информация по заявке'!Область_печати</vt:lpstr>
      <vt:lpstr>Одежда!Область_печати</vt:lpstr>
      <vt:lpstr>Рабочий!Область_печати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Ян Чагинов</cp:lastModifiedBy>
  <cp:lastPrinted>2017-11-02T05:59:51Z</cp:lastPrinted>
  <dcterms:created xsi:type="dcterms:W3CDTF">2015-08-17T12:38:21Z</dcterms:created>
  <dcterms:modified xsi:type="dcterms:W3CDTF">2017-11-03T09:58:45Z</dcterms:modified>
</cp:coreProperties>
</file>